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75" windowWidth="12060" windowHeight="9165" tabRatio="842" firstSheet="2" activeTab="3"/>
  </bookViews>
  <sheets>
    <sheet name="1.총칙" sheetId="1" r:id="rId1"/>
    <sheet name="2.자금수지총괄" sheetId="2" r:id="rId2"/>
    <sheet name="수입계획" sheetId="3" r:id="rId3"/>
    <sheet name="지출계획(사업별)" sheetId="4" r:id="rId4"/>
    <sheet name="3.연도별기금조성현황" sheetId="5" r:id="rId5"/>
    <sheet name="4.예치금 및 예탁금 현황" sheetId="6" r:id="rId6"/>
    <sheet name="5.기타부속서류" sheetId="7" r:id="rId7"/>
  </sheets>
  <definedNames>
    <definedName name="_xlnm.Print_Area" localSheetId="0">'1.총칙'!$A$1:$L$34</definedName>
    <definedName name="_xlnm.Print_Area" localSheetId="4">'3.연도별기금조성현황'!$A$1:$N$16</definedName>
    <definedName name="_xlnm.Print_Area" localSheetId="5">'4.예치금 및 예탁금 현황'!$A$1:$G$10</definedName>
    <definedName name="_xlnm.Print_Area" localSheetId="6">'5.기타부속서류'!$A$1:$G$42</definedName>
    <definedName name="_xlnm.Print_Area" localSheetId="2">'수입계획'!$A$1:$K$20</definedName>
    <definedName name="_xlnm.Print_Area" localSheetId="3">'지출계획(사업별)'!$B$1:$L$19</definedName>
  </definedNames>
  <calcPr fullCalcOnLoad="1"/>
</workbook>
</file>

<file path=xl/sharedStrings.xml><?xml version="1.0" encoding="utf-8"?>
<sst xmlns="http://schemas.openxmlformats.org/spreadsheetml/2006/main" count="286" uniqueCount="226">
  <si>
    <t>계</t>
  </si>
  <si>
    <t>(단위 : 천원)</t>
  </si>
  <si>
    <t>예산과목</t>
  </si>
  <si>
    <t>산   출   내   역</t>
  </si>
  <si>
    <t>산    출    내    역</t>
  </si>
  <si>
    <r>
      <t>비</t>
    </r>
    <r>
      <rPr>
        <sz val="14"/>
        <rFont val="Arial Narrow"/>
        <family val="2"/>
      </rPr>
      <t xml:space="preserve">   </t>
    </r>
    <r>
      <rPr>
        <sz val="14"/>
        <rFont val="돋움"/>
        <family val="3"/>
      </rPr>
      <t>고</t>
    </r>
  </si>
  <si>
    <t xml:space="preserve"> </t>
  </si>
  <si>
    <t xml:space="preserve"> </t>
  </si>
  <si>
    <r>
      <t>2007</t>
    </r>
    <r>
      <rPr>
        <b/>
        <sz val="14"/>
        <rFont val="바탕"/>
        <family val="1"/>
      </rPr>
      <t>년도</t>
    </r>
    <r>
      <rPr>
        <b/>
        <sz val="14"/>
        <rFont val="Arial Narrow"/>
        <family val="2"/>
      </rPr>
      <t xml:space="preserve"> </t>
    </r>
    <r>
      <rPr>
        <b/>
        <sz val="14"/>
        <rFont val="바탕"/>
        <family val="1"/>
      </rPr>
      <t>말</t>
    </r>
    <r>
      <rPr>
        <b/>
        <sz val="14"/>
        <rFont val="Arial Narrow"/>
        <family val="2"/>
      </rPr>
      <t xml:space="preserve"> 
</t>
    </r>
    <r>
      <rPr>
        <b/>
        <sz val="14"/>
        <rFont val="바탕"/>
        <family val="1"/>
      </rPr>
      <t>현</t>
    </r>
    <r>
      <rPr>
        <b/>
        <sz val="14"/>
        <rFont val="Arial Narrow"/>
        <family val="2"/>
      </rPr>
      <t xml:space="preserve">  </t>
    </r>
    <r>
      <rPr>
        <b/>
        <sz val="14"/>
        <rFont val="바탕"/>
        <family val="1"/>
      </rPr>
      <t>재</t>
    </r>
    <r>
      <rPr>
        <b/>
        <sz val="14"/>
        <rFont val="Arial Narrow"/>
        <family val="2"/>
      </rPr>
      <t xml:space="preserve">  </t>
    </r>
    <r>
      <rPr>
        <b/>
        <sz val="14"/>
        <rFont val="바탕"/>
        <family val="1"/>
      </rPr>
      <t>액</t>
    </r>
    <r>
      <rPr>
        <b/>
        <sz val="14"/>
        <rFont val="Arial Narrow"/>
        <family val="2"/>
      </rPr>
      <t>(A)</t>
    </r>
  </si>
  <si>
    <r>
      <t xml:space="preserve"> 2008</t>
    </r>
    <r>
      <rPr>
        <b/>
        <sz val="14"/>
        <rFont val="돋움"/>
        <family val="3"/>
      </rPr>
      <t>년도말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 xml:space="preserve">현재액
</t>
    </r>
    <r>
      <rPr>
        <b/>
        <sz val="14"/>
        <rFont val="Arial Narrow"/>
        <family val="2"/>
      </rPr>
      <t xml:space="preserve">(A+B) </t>
    </r>
  </si>
  <si>
    <r>
      <t>2008</t>
    </r>
    <r>
      <rPr>
        <b/>
        <sz val="14"/>
        <rFont val="돋움"/>
        <family val="3"/>
      </rPr>
      <t>년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조성계획</t>
    </r>
  </si>
  <si>
    <r>
      <t>지</t>
    </r>
    <r>
      <rPr>
        <b/>
        <sz val="14"/>
        <rFont val="Arial Narrow"/>
        <family val="2"/>
      </rPr>
      <t xml:space="preserve">           </t>
    </r>
    <r>
      <rPr>
        <b/>
        <sz val="14"/>
        <rFont val="돋움"/>
        <family val="3"/>
      </rPr>
      <t>출</t>
    </r>
  </si>
  <si>
    <r>
      <t>증</t>
    </r>
    <r>
      <rPr>
        <b/>
        <sz val="14"/>
        <rFont val="Arial Narrow"/>
        <family val="2"/>
      </rPr>
      <t xml:space="preserve">      </t>
    </r>
    <r>
      <rPr>
        <b/>
        <sz val="14"/>
        <rFont val="돋움"/>
        <family val="3"/>
      </rPr>
      <t>감</t>
    </r>
    <r>
      <rPr>
        <b/>
        <sz val="14"/>
        <rFont val="Arial Narrow"/>
        <family val="2"/>
      </rPr>
      <t>(B)</t>
    </r>
  </si>
  <si>
    <t>※ 2006년도 결산 이자수입(이자비용) 계산식</t>
  </si>
  <si>
    <t>비  고</t>
  </si>
  <si>
    <t>합  계</t>
  </si>
  <si>
    <r>
      <t>(</t>
    </r>
    <r>
      <rPr>
        <sz val="12"/>
        <rFont val="돋움"/>
        <family val="3"/>
      </rPr>
      <t>단위</t>
    </r>
    <r>
      <rPr>
        <sz val="12"/>
        <rFont val="Arial Narrow"/>
        <family val="2"/>
      </rPr>
      <t xml:space="preserve"> : </t>
    </r>
    <r>
      <rPr>
        <sz val="12"/>
        <rFont val="돋움"/>
        <family val="3"/>
      </rPr>
      <t>천원</t>
    </r>
    <r>
      <rPr>
        <sz val="12"/>
        <rFont val="Arial Narrow"/>
        <family val="2"/>
      </rPr>
      <t>)</t>
    </r>
  </si>
  <si>
    <r>
      <t xml:space="preserve">   </t>
    </r>
    <r>
      <rPr>
        <b/>
        <sz val="18"/>
        <rFont val="돋움"/>
        <family val="3"/>
      </rPr>
      <t>나</t>
    </r>
    <r>
      <rPr>
        <b/>
        <sz val="18"/>
        <rFont val="Arial Narrow"/>
        <family val="2"/>
      </rPr>
      <t xml:space="preserve">. </t>
    </r>
    <r>
      <rPr>
        <b/>
        <sz val="18"/>
        <rFont val="돋움"/>
        <family val="3"/>
      </rPr>
      <t>추정손익계산서</t>
    </r>
  </si>
  <si>
    <r>
      <t>융자금이자수입</t>
    </r>
    <r>
      <rPr>
        <sz val="12"/>
        <rFont val="Arial Narrow"/>
        <family val="2"/>
      </rPr>
      <t xml:space="preserve">   =</t>
    </r>
  </si>
  <si>
    <r>
      <t>2006</t>
    </r>
    <r>
      <rPr>
        <sz val="12"/>
        <rFont val="돋움"/>
        <family val="3"/>
      </rPr>
      <t>년이자수입</t>
    </r>
    <r>
      <rPr>
        <sz val="12"/>
        <rFont val="Arial Narrow"/>
        <family val="2"/>
      </rPr>
      <t xml:space="preserve">     ( - )</t>
    </r>
  </si>
  <si>
    <r>
      <t>2005</t>
    </r>
    <r>
      <rPr>
        <sz val="12"/>
        <rFont val="돋움"/>
        <family val="3"/>
      </rPr>
      <t>년</t>
    </r>
    <r>
      <rPr>
        <sz val="12"/>
        <rFont val="Arial Narrow"/>
        <family val="2"/>
      </rPr>
      <t xml:space="preserve"> </t>
    </r>
    <r>
      <rPr>
        <sz val="12"/>
        <rFont val="돋움"/>
        <family val="3"/>
      </rPr>
      <t>미수이자</t>
    </r>
    <r>
      <rPr>
        <sz val="12"/>
        <rFont val="Arial Narrow"/>
        <family val="2"/>
      </rPr>
      <t xml:space="preserve">     ( + )</t>
    </r>
  </si>
  <si>
    <r>
      <t>2006</t>
    </r>
    <r>
      <rPr>
        <sz val="12"/>
        <rFont val="돋움"/>
        <family val="3"/>
      </rPr>
      <t>년</t>
    </r>
    <r>
      <rPr>
        <sz val="12"/>
        <rFont val="Arial Narrow"/>
        <family val="2"/>
      </rPr>
      <t xml:space="preserve"> </t>
    </r>
    <r>
      <rPr>
        <sz val="12"/>
        <rFont val="돋움"/>
        <family val="3"/>
      </rPr>
      <t>미수이자</t>
    </r>
  </si>
  <si>
    <r>
      <t>예치금이자수입</t>
    </r>
    <r>
      <rPr>
        <sz val="12"/>
        <rFont val="Arial Narrow"/>
        <family val="2"/>
      </rPr>
      <t xml:space="preserve">   =</t>
    </r>
  </si>
  <si>
    <r>
      <t>차입금이자비용</t>
    </r>
    <r>
      <rPr>
        <sz val="12"/>
        <rFont val="Arial Narrow"/>
        <family val="2"/>
      </rPr>
      <t xml:space="preserve">   =</t>
    </r>
  </si>
  <si>
    <r>
      <t>재투이자수입</t>
    </r>
    <r>
      <rPr>
        <sz val="12"/>
        <rFont val="Arial Narrow"/>
        <family val="2"/>
      </rPr>
      <t>(</t>
    </r>
    <r>
      <rPr>
        <sz val="12"/>
        <rFont val="돋움"/>
        <family val="3"/>
      </rPr>
      <t>기타이자</t>
    </r>
    <r>
      <rPr>
        <sz val="12"/>
        <rFont val="Arial Narrow"/>
        <family val="2"/>
      </rPr>
      <t>) =</t>
    </r>
  </si>
  <si>
    <r>
      <t>2007</t>
    </r>
    <r>
      <rPr>
        <sz val="12"/>
        <rFont val="돋움"/>
        <family val="3"/>
      </rPr>
      <t>년이자수입</t>
    </r>
    <r>
      <rPr>
        <sz val="12"/>
        <rFont val="Arial Narrow"/>
        <family val="2"/>
      </rPr>
      <t xml:space="preserve"> -</t>
    </r>
  </si>
  <si>
    <r>
      <t>2006</t>
    </r>
    <r>
      <rPr>
        <sz val="12"/>
        <rFont val="돋움"/>
        <family val="3"/>
      </rPr>
      <t>년</t>
    </r>
    <r>
      <rPr>
        <sz val="12"/>
        <rFont val="Arial Narrow"/>
        <family val="2"/>
      </rPr>
      <t xml:space="preserve"> </t>
    </r>
    <r>
      <rPr>
        <sz val="12"/>
        <rFont val="돋움"/>
        <family val="3"/>
      </rPr>
      <t>미수이자</t>
    </r>
    <r>
      <rPr>
        <sz val="12"/>
        <rFont val="Arial Narrow"/>
        <family val="2"/>
      </rPr>
      <t xml:space="preserve">     ( + )</t>
    </r>
  </si>
  <si>
    <r>
      <t>2007</t>
    </r>
    <r>
      <rPr>
        <sz val="12"/>
        <rFont val="돋움"/>
        <family val="3"/>
      </rPr>
      <t>년</t>
    </r>
    <r>
      <rPr>
        <sz val="12"/>
        <rFont val="Arial Narrow"/>
        <family val="2"/>
      </rPr>
      <t xml:space="preserve"> </t>
    </r>
    <r>
      <rPr>
        <sz val="12"/>
        <rFont val="돋움"/>
        <family val="3"/>
      </rPr>
      <t>미수이자</t>
    </r>
  </si>
  <si>
    <r>
      <t>융자금이자수입</t>
    </r>
    <r>
      <rPr>
        <sz val="12"/>
        <rFont val="Arial Narrow"/>
        <family val="2"/>
      </rPr>
      <t xml:space="preserve"> =</t>
    </r>
  </si>
  <si>
    <r>
      <t>2008</t>
    </r>
    <r>
      <rPr>
        <sz val="12"/>
        <rFont val="돋움"/>
        <family val="3"/>
      </rPr>
      <t>년이자수입</t>
    </r>
    <r>
      <rPr>
        <sz val="12"/>
        <rFont val="Arial Narrow"/>
        <family val="2"/>
      </rPr>
      <t xml:space="preserve"> -</t>
    </r>
  </si>
  <si>
    <r>
      <t>2007</t>
    </r>
    <r>
      <rPr>
        <sz val="12"/>
        <rFont val="돋움"/>
        <family val="3"/>
      </rPr>
      <t>년</t>
    </r>
    <r>
      <rPr>
        <sz val="12"/>
        <rFont val="Arial Narrow"/>
        <family val="2"/>
      </rPr>
      <t xml:space="preserve"> </t>
    </r>
    <r>
      <rPr>
        <sz val="12"/>
        <rFont val="돋움"/>
        <family val="3"/>
      </rPr>
      <t>미수이자</t>
    </r>
    <r>
      <rPr>
        <sz val="12"/>
        <rFont val="Arial Narrow"/>
        <family val="2"/>
      </rPr>
      <t xml:space="preserve">     ( + )</t>
    </r>
  </si>
  <si>
    <r>
      <t>2008</t>
    </r>
    <r>
      <rPr>
        <sz val="12"/>
        <rFont val="돋움"/>
        <family val="3"/>
      </rPr>
      <t>년</t>
    </r>
    <r>
      <rPr>
        <sz val="12"/>
        <rFont val="Arial Narrow"/>
        <family val="2"/>
      </rPr>
      <t xml:space="preserve"> </t>
    </r>
    <r>
      <rPr>
        <sz val="12"/>
        <rFont val="돋움"/>
        <family val="3"/>
      </rPr>
      <t>미수이자</t>
    </r>
  </si>
  <si>
    <r>
      <t>예치금이자수입</t>
    </r>
    <r>
      <rPr>
        <sz val="12"/>
        <rFont val="Arial Narrow"/>
        <family val="2"/>
      </rPr>
      <t xml:space="preserve"> =</t>
    </r>
  </si>
  <si>
    <r>
      <t>차입금이자비용</t>
    </r>
    <r>
      <rPr>
        <sz val="12"/>
        <rFont val="Arial Narrow"/>
        <family val="2"/>
      </rPr>
      <t xml:space="preserve"> =</t>
    </r>
  </si>
  <si>
    <t>①</t>
  </si>
  <si>
    <t>②</t>
  </si>
  <si>
    <t>③</t>
  </si>
  <si>
    <t>※ 2007년도 계획 수정분 계산식</t>
  </si>
  <si>
    <t>※ 2008년도 계획치 계산식</t>
  </si>
  <si>
    <t>2006년도말 현재액</t>
  </si>
  <si>
    <r>
      <t xml:space="preserve">  *   2006</t>
    </r>
    <r>
      <rPr>
        <sz val="14"/>
        <rFont val="돋움"/>
        <family val="3"/>
      </rPr>
      <t>년도말 현재액은 결산기준으로 작성, 2007년, 2008년도말 현재액은 계획액으로 작성</t>
    </r>
  </si>
  <si>
    <t>전년도 이월금</t>
  </si>
  <si>
    <t>2314 기초생활보장</t>
  </si>
  <si>
    <t>120 경상적경비</t>
  </si>
  <si>
    <t>307-04 민간행사보조위탁</t>
  </si>
  <si>
    <t>602-01 예치금</t>
  </si>
  <si>
    <t>501-01 민간융자금
(전세점포임대)</t>
  </si>
  <si>
    <t>501-01 민간융자금
(사업자금대여)</t>
  </si>
  <si>
    <t>501-01 민간융자금
(신용보증수수료)</t>
  </si>
  <si>
    <t>501-01 민간융자금
(예비비 등)</t>
  </si>
  <si>
    <t>다음년도 이월금</t>
  </si>
  <si>
    <t>우리은행</t>
  </si>
  <si>
    <t>200 세외수입</t>
  </si>
  <si>
    <t>210 경상적세외수입</t>
  </si>
  <si>
    <t>220 임시적세외수입</t>
  </si>
  <si>
    <t>630 예치금 회수</t>
  </si>
  <si>
    <t>사회복지기금(기초생활보장계정)</t>
  </si>
  <si>
    <t>복지건강국</t>
  </si>
  <si>
    <t>1.  운용총칙</t>
  </si>
  <si>
    <r>
      <t xml:space="preserve">   </t>
    </r>
    <r>
      <rPr>
        <b/>
        <sz val="18"/>
        <rFont val="돋움"/>
        <family val="3"/>
      </rPr>
      <t>가</t>
    </r>
    <r>
      <rPr>
        <b/>
        <sz val="18"/>
        <rFont val="Arial Narrow"/>
        <family val="2"/>
      </rPr>
      <t xml:space="preserve">.  </t>
    </r>
    <r>
      <rPr>
        <b/>
        <sz val="18"/>
        <rFont val="돋움"/>
        <family val="3"/>
      </rPr>
      <t>기금</t>
    </r>
    <r>
      <rPr>
        <b/>
        <sz val="18"/>
        <rFont val="Arial Narrow"/>
        <family val="2"/>
      </rPr>
      <t xml:space="preserve"> </t>
    </r>
    <r>
      <rPr>
        <b/>
        <sz val="18"/>
        <rFont val="돋움"/>
        <family val="3"/>
      </rPr>
      <t>설치개요</t>
    </r>
  </si>
  <si>
    <r>
      <t xml:space="preserve">        (1)  </t>
    </r>
    <r>
      <rPr>
        <b/>
        <sz val="14"/>
        <rFont val="돋움"/>
        <family val="3"/>
      </rPr>
      <t>설치근거</t>
    </r>
    <r>
      <rPr>
        <b/>
        <sz val="14"/>
        <rFont val="Arial Narrow"/>
        <family val="2"/>
      </rPr>
      <t xml:space="preserve"> : </t>
    </r>
    <r>
      <rPr>
        <b/>
        <sz val="14"/>
        <rFont val="돋움"/>
        <family val="3"/>
      </rPr>
      <t>국민기초생활보장법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제</t>
    </r>
    <r>
      <rPr>
        <b/>
        <sz val="14"/>
        <rFont val="Arial Narrow"/>
        <family val="2"/>
      </rPr>
      <t>44</t>
    </r>
    <r>
      <rPr>
        <b/>
        <sz val="14"/>
        <rFont val="돋움"/>
        <family val="3"/>
      </rPr>
      <t>조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및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동법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시행령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제</t>
    </r>
    <r>
      <rPr>
        <b/>
        <sz val="14"/>
        <rFont val="Arial Narrow"/>
        <family val="2"/>
      </rPr>
      <t>41</t>
    </r>
    <r>
      <rPr>
        <b/>
        <sz val="14"/>
        <rFont val="돋움"/>
        <family val="3"/>
      </rPr>
      <t>조</t>
    </r>
  </si>
  <si>
    <r>
      <t xml:space="preserve">        (2)  </t>
    </r>
    <r>
      <rPr>
        <b/>
        <sz val="14"/>
        <rFont val="돋움"/>
        <family val="3"/>
      </rPr>
      <t>설치목적</t>
    </r>
    <r>
      <rPr>
        <b/>
        <sz val="14"/>
        <rFont val="Arial Narrow"/>
        <family val="2"/>
      </rPr>
      <t xml:space="preserve"> : </t>
    </r>
    <r>
      <rPr>
        <b/>
        <sz val="14"/>
        <rFont val="돋움"/>
        <family val="3"/>
      </rPr>
      <t>근로능력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있는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수급자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및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저소득시민의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자립기반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조성을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위한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자활사업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지원</t>
    </r>
  </si>
  <si>
    <r>
      <t xml:space="preserve">        (3)  </t>
    </r>
    <r>
      <rPr>
        <b/>
        <sz val="14"/>
        <rFont val="돋움"/>
        <family val="3"/>
      </rPr>
      <t>설치년도</t>
    </r>
    <r>
      <rPr>
        <b/>
        <sz val="14"/>
        <rFont val="Arial Narrow"/>
        <family val="2"/>
      </rPr>
      <t xml:space="preserve"> : 1999</t>
    </r>
    <r>
      <rPr>
        <b/>
        <sz val="14"/>
        <rFont val="돋움"/>
        <family val="3"/>
      </rPr>
      <t>년</t>
    </r>
    <r>
      <rPr>
        <b/>
        <sz val="14"/>
        <rFont val="Arial Narrow"/>
        <family val="2"/>
      </rPr>
      <t xml:space="preserve">  1</t>
    </r>
    <r>
      <rPr>
        <b/>
        <sz val="14"/>
        <rFont val="돋움"/>
        <family val="3"/>
      </rPr>
      <t>월</t>
    </r>
    <r>
      <rPr>
        <b/>
        <sz val="14"/>
        <rFont val="Arial Narrow"/>
        <family val="2"/>
      </rPr>
      <t xml:space="preserve"> 15</t>
    </r>
    <r>
      <rPr>
        <b/>
        <sz val="14"/>
        <rFont val="돋움"/>
        <family val="3"/>
      </rPr>
      <t>일</t>
    </r>
    <r>
      <rPr>
        <b/>
        <sz val="14"/>
        <rFont val="Arial Narrow"/>
        <family val="2"/>
      </rPr>
      <t>(</t>
    </r>
    <r>
      <rPr>
        <b/>
        <sz val="14"/>
        <rFont val="돋움"/>
        <family val="3"/>
      </rPr>
      <t>조례</t>
    </r>
    <r>
      <rPr>
        <b/>
        <sz val="14"/>
        <rFont val="Arial Narrow"/>
        <family val="2"/>
      </rPr>
      <t xml:space="preserve">  </t>
    </r>
    <r>
      <rPr>
        <b/>
        <sz val="14"/>
        <rFont val="돋움"/>
        <family val="3"/>
      </rPr>
      <t>제</t>
    </r>
    <r>
      <rPr>
        <b/>
        <sz val="14"/>
        <rFont val="Arial Narrow"/>
        <family val="2"/>
      </rPr>
      <t>3555</t>
    </r>
    <r>
      <rPr>
        <b/>
        <sz val="14"/>
        <rFont val="돋움"/>
        <family val="3"/>
      </rPr>
      <t>호</t>
    </r>
    <r>
      <rPr>
        <b/>
        <sz val="14"/>
        <rFont val="Arial Narrow"/>
        <family val="2"/>
      </rPr>
      <t>)</t>
    </r>
  </si>
  <si>
    <r>
      <t xml:space="preserve">   </t>
    </r>
    <r>
      <rPr>
        <b/>
        <sz val="18"/>
        <rFont val="돋움"/>
        <family val="3"/>
      </rPr>
      <t>나</t>
    </r>
    <r>
      <rPr>
        <b/>
        <sz val="18"/>
        <rFont val="Arial Narrow"/>
        <family val="2"/>
      </rPr>
      <t xml:space="preserve">.  </t>
    </r>
    <r>
      <rPr>
        <b/>
        <sz val="18"/>
        <rFont val="돋움"/>
        <family val="3"/>
      </rPr>
      <t>기금운용의 기본방향</t>
    </r>
  </si>
  <si>
    <r>
      <t xml:space="preserve">        (1)  </t>
    </r>
    <r>
      <rPr>
        <b/>
        <sz val="14"/>
        <rFont val="바탕체"/>
        <family val="1"/>
      </rPr>
      <t>기금사업의 목표 : 자활사업 활성화를 통한 수급자 등 저소득층의 자활기반 조성</t>
    </r>
  </si>
  <si>
    <r>
      <t xml:space="preserve">        (2)  2008</t>
    </r>
    <r>
      <rPr>
        <b/>
        <sz val="14"/>
        <rFont val="바탕체"/>
        <family val="1"/>
      </rPr>
      <t>년도 기금사업 개요 : 자활공동체에 대한 사업자금 대여, 전세점포임대 지원 등</t>
    </r>
  </si>
  <si>
    <r>
      <t xml:space="preserve">   </t>
    </r>
    <r>
      <rPr>
        <b/>
        <sz val="18"/>
        <rFont val="돋움"/>
        <family val="3"/>
      </rPr>
      <t>다</t>
    </r>
    <r>
      <rPr>
        <b/>
        <sz val="18"/>
        <rFont val="Arial Narrow"/>
        <family val="2"/>
      </rPr>
      <t xml:space="preserve">.  </t>
    </r>
    <r>
      <rPr>
        <b/>
        <sz val="18"/>
        <rFont val="돋움"/>
        <family val="3"/>
      </rPr>
      <t>기금조성 및 운용</t>
    </r>
  </si>
  <si>
    <r>
      <t xml:space="preserve">        (1)  </t>
    </r>
    <r>
      <rPr>
        <b/>
        <sz val="14"/>
        <rFont val="바탕체"/>
        <family val="1"/>
      </rPr>
      <t>기금조성 현황</t>
    </r>
  </si>
  <si>
    <r>
      <t>(</t>
    </r>
    <r>
      <rPr>
        <b/>
        <sz val="12"/>
        <rFont val="돋움"/>
        <family val="3"/>
      </rPr>
      <t>단위</t>
    </r>
    <r>
      <rPr>
        <b/>
        <sz val="12"/>
        <rFont val="Arial Narrow"/>
        <family val="2"/>
      </rPr>
      <t xml:space="preserve"> : </t>
    </r>
    <r>
      <rPr>
        <b/>
        <sz val="12"/>
        <rFont val="돋움"/>
        <family val="3"/>
      </rPr>
      <t>백만원)</t>
    </r>
  </si>
  <si>
    <t xml:space="preserve"> </t>
  </si>
  <si>
    <r>
      <t>수</t>
    </r>
    <r>
      <rPr>
        <b/>
        <sz val="14"/>
        <rFont val="Arial Narrow"/>
        <family val="2"/>
      </rPr>
      <t xml:space="preserve">     </t>
    </r>
    <r>
      <rPr>
        <b/>
        <sz val="14"/>
        <rFont val="돋움"/>
        <family val="3"/>
      </rPr>
      <t>입</t>
    </r>
  </si>
  <si>
    <r>
      <t xml:space="preserve">        (2)  </t>
    </r>
    <r>
      <rPr>
        <b/>
        <sz val="14"/>
        <rFont val="돋움"/>
        <family val="3"/>
      </rPr>
      <t>재원조성</t>
    </r>
    <r>
      <rPr>
        <b/>
        <sz val="14"/>
        <rFont val="Arial Narrow"/>
        <family val="2"/>
      </rPr>
      <t xml:space="preserve"> : </t>
    </r>
    <r>
      <rPr>
        <b/>
        <sz val="14"/>
        <rFont val="돋움"/>
        <family val="3"/>
      </rPr>
      <t>일반회계출연금</t>
    </r>
    <r>
      <rPr>
        <b/>
        <sz val="14"/>
        <rFont val="Arial Narrow"/>
        <family val="2"/>
      </rPr>
      <t xml:space="preserve">, </t>
    </r>
    <r>
      <rPr>
        <b/>
        <sz val="14"/>
        <rFont val="돋움"/>
        <family val="3"/>
      </rPr>
      <t>국고보조금</t>
    </r>
    <r>
      <rPr>
        <b/>
        <sz val="14"/>
        <rFont val="Arial Narrow"/>
        <family val="2"/>
      </rPr>
      <t xml:space="preserve">, </t>
    </r>
    <r>
      <rPr>
        <b/>
        <sz val="14"/>
        <rFont val="돋움"/>
        <family val="3"/>
      </rPr>
      <t>적립금이자수입</t>
    </r>
    <r>
      <rPr>
        <b/>
        <sz val="14"/>
        <rFont val="Arial Narrow"/>
        <family val="2"/>
      </rPr>
      <t xml:space="preserve">, </t>
    </r>
    <r>
      <rPr>
        <b/>
        <sz val="14"/>
        <rFont val="돋움"/>
        <family val="3"/>
      </rPr>
      <t>기금운용수익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등</t>
    </r>
  </si>
  <si>
    <r>
      <t xml:space="preserve">        (3)  </t>
    </r>
    <r>
      <rPr>
        <b/>
        <sz val="14"/>
        <rFont val="돋움"/>
        <family val="3"/>
      </rPr>
      <t>지원기준</t>
    </r>
    <r>
      <rPr>
        <b/>
        <sz val="14"/>
        <rFont val="Arial Narrow"/>
        <family val="2"/>
      </rPr>
      <t xml:space="preserve"> : </t>
    </r>
    <r>
      <rPr>
        <b/>
        <sz val="14"/>
        <rFont val="돋움"/>
        <family val="3"/>
      </rPr>
      <t>전세점포임대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및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사업자금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대여</t>
    </r>
    <r>
      <rPr>
        <b/>
        <sz val="14"/>
        <rFont val="Arial Narrow"/>
        <family val="2"/>
      </rPr>
      <t>(1</t>
    </r>
    <r>
      <rPr>
        <b/>
        <sz val="14"/>
        <rFont val="돋움"/>
        <family val="3"/>
      </rPr>
      <t>억원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한도</t>
    </r>
    <r>
      <rPr>
        <b/>
        <sz val="14"/>
        <rFont val="Arial Narrow"/>
        <family val="2"/>
      </rPr>
      <t>)</t>
    </r>
  </si>
  <si>
    <r>
      <t xml:space="preserve">        (4)  </t>
    </r>
    <r>
      <rPr>
        <b/>
        <sz val="14"/>
        <rFont val="돋움"/>
        <family val="3"/>
      </rPr>
      <t>지원대상</t>
    </r>
    <r>
      <rPr>
        <b/>
        <sz val="14"/>
        <rFont val="Arial Narrow"/>
        <family val="2"/>
      </rPr>
      <t xml:space="preserve"> :</t>
    </r>
    <r>
      <rPr>
        <b/>
        <sz val="14"/>
        <rFont val="돋움"/>
        <family val="3"/>
      </rPr>
      <t>구청장이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추천한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자활공동체</t>
    </r>
    <r>
      <rPr>
        <b/>
        <sz val="14"/>
        <rFont val="Arial Narrow"/>
        <family val="2"/>
      </rPr>
      <t xml:space="preserve">, </t>
    </r>
    <r>
      <rPr>
        <b/>
        <sz val="14"/>
        <rFont val="돋움"/>
        <family val="3"/>
      </rPr>
      <t>자활근로사업단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또는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생업자금융자를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받은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개인창업자</t>
    </r>
  </si>
  <si>
    <t xml:space="preserve"> * 조성액에는 예치금회수 및 예탁금 상환은 제외, 집행액에는 예치금 및 예탁금은 제외</t>
  </si>
  <si>
    <t xml:space="preserve"> * 잔액은 "기금운용총칙(기금조성현황)"의 2008년도말 현재액과 동일하여야 함</t>
  </si>
  <si>
    <t xml:space="preserve"> 저소득시민 자활지원</t>
  </si>
  <si>
    <t>600 지방채 및 예치금 회수</t>
  </si>
  <si>
    <t xml:space="preserve">  가. 자금수지총괄</t>
  </si>
  <si>
    <r>
      <t>합</t>
    </r>
    <r>
      <rPr>
        <sz val="13"/>
        <rFont val="Book Antiqua"/>
        <family val="1"/>
      </rPr>
      <t xml:space="preserve">          </t>
    </r>
    <r>
      <rPr>
        <sz val="13"/>
        <rFont val="새굴림"/>
        <family val="1"/>
      </rPr>
      <t>계</t>
    </r>
  </si>
  <si>
    <t>보조금</t>
  </si>
  <si>
    <t>차입금</t>
  </si>
  <si>
    <t xml:space="preserve"> 융자금회수</t>
  </si>
  <si>
    <t>예탁금상환금</t>
  </si>
  <si>
    <t>예치금회수</t>
  </si>
  <si>
    <t>예수금</t>
  </si>
  <si>
    <t>이자수입</t>
  </si>
  <si>
    <t>기타수입</t>
  </si>
  <si>
    <t>출연금</t>
  </si>
  <si>
    <t xml:space="preserve"> 고유목적사업비</t>
  </si>
  <si>
    <t>융자금</t>
  </si>
  <si>
    <t>인건비</t>
  </si>
  <si>
    <t>물건비</t>
  </si>
  <si>
    <t>예탁금</t>
  </si>
  <si>
    <t>예치금</t>
  </si>
  <si>
    <t>차입원리금상환</t>
  </si>
  <si>
    <t>예수금원리금상환</t>
  </si>
  <si>
    <t>(단위 : 천원)</t>
  </si>
  <si>
    <t>수                                       입</t>
  </si>
  <si>
    <t>지                                       출</t>
  </si>
  <si>
    <t>항          목</t>
  </si>
  <si>
    <t>전년도수입액</t>
  </si>
  <si>
    <t>수입액</t>
  </si>
  <si>
    <t>증  감</t>
  </si>
  <si>
    <t>전년도지출액</t>
  </si>
  <si>
    <t>지출액</t>
  </si>
  <si>
    <r>
      <t>2007</t>
    </r>
    <r>
      <rPr>
        <b/>
        <sz val="13"/>
        <rFont val="새굴림"/>
        <family val="1"/>
      </rPr>
      <t>년</t>
    </r>
    <r>
      <rPr>
        <b/>
        <sz val="13"/>
        <rFont val="Book Antiqua"/>
        <family val="1"/>
      </rPr>
      <t xml:space="preserve"> </t>
    </r>
    <r>
      <rPr>
        <b/>
        <sz val="13"/>
        <rFont val="새굴림"/>
        <family val="1"/>
      </rPr>
      <t>계획</t>
    </r>
  </si>
  <si>
    <t>장</t>
  </si>
  <si>
    <t>관</t>
  </si>
  <si>
    <t>항</t>
  </si>
  <si>
    <t>목</t>
  </si>
  <si>
    <t>당초</t>
  </si>
  <si>
    <r>
      <t>수정</t>
    </r>
    <r>
      <rPr>
        <b/>
        <sz val="13"/>
        <rFont val="Book Antiqua"/>
        <family val="1"/>
      </rPr>
      <t>(A)</t>
    </r>
  </si>
  <si>
    <t>분야</t>
  </si>
  <si>
    <t>부문</t>
  </si>
  <si>
    <t>정책</t>
  </si>
  <si>
    <t>단위</t>
  </si>
  <si>
    <t>세부</t>
  </si>
  <si>
    <t>편성목</t>
  </si>
  <si>
    <t>080 사회복지</t>
  </si>
  <si>
    <t>082 취약계층 지원</t>
  </si>
  <si>
    <t>220 자체사업</t>
  </si>
  <si>
    <t>420 기타</t>
  </si>
  <si>
    <t>예탁금</t>
  </si>
  <si>
    <r>
      <t>(</t>
    </r>
    <r>
      <rPr>
        <sz val="12"/>
        <rFont val="돋움"/>
        <family val="3"/>
      </rPr>
      <t>단위 : 천원)</t>
    </r>
  </si>
  <si>
    <t>연도별</t>
  </si>
  <si>
    <t>조     성     액</t>
  </si>
  <si>
    <t>집           행          액</t>
  </si>
  <si>
    <t>잔  액
(A-B)</t>
  </si>
  <si>
    <t>계(A)</t>
  </si>
  <si>
    <t>국고보조금</t>
  </si>
  <si>
    <t>차입금</t>
  </si>
  <si>
    <t>이자수입</t>
  </si>
  <si>
    <t>기타수입</t>
  </si>
  <si>
    <t>계(B)</t>
  </si>
  <si>
    <t>고유목적       사업비</t>
  </si>
  <si>
    <t>인건비 및    물건비</t>
  </si>
  <si>
    <t>융자금</t>
  </si>
  <si>
    <t>차입금        원리금상환</t>
  </si>
  <si>
    <t>기타</t>
  </si>
  <si>
    <t>설치년도~2002</t>
  </si>
  <si>
    <r>
      <t>2003년</t>
    </r>
  </si>
  <si>
    <r>
      <t>2004년</t>
    </r>
  </si>
  <si>
    <r>
      <t>2005년</t>
    </r>
  </si>
  <si>
    <r>
      <t>2006년</t>
    </r>
  </si>
  <si>
    <r>
      <t>2007년</t>
    </r>
  </si>
  <si>
    <t>2008년</t>
  </si>
  <si>
    <t>합   계</t>
  </si>
  <si>
    <t>구  분</t>
  </si>
  <si>
    <t>예치(예탁)처</t>
  </si>
  <si>
    <t>예치 및 예탁액</t>
  </si>
  <si>
    <t>2007년도말 현재액(A)</t>
  </si>
  <si>
    <t>2008년도말 현재액(B)</t>
  </si>
  <si>
    <t>증감(B-A)</t>
  </si>
  <si>
    <t>예치금</t>
  </si>
  <si>
    <t>소  계</t>
  </si>
  <si>
    <t>재정투융자기금</t>
  </si>
  <si>
    <t xml:space="preserve">   가. 추정대차대조표</t>
  </si>
  <si>
    <t>구                   분</t>
  </si>
  <si>
    <t>증     감  (B-A)</t>
  </si>
  <si>
    <t>당   초</t>
  </si>
  <si>
    <t>수  정(A)</t>
  </si>
  <si>
    <t xml:space="preserve">  1. 유 동 자 산</t>
  </si>
  <si>
    <t>자  산</t>
  </si>
  <si>
    <t>·현금과 예금</t>
  </si>
  <si>
    <t>·미 수 수 익</t>
  </si>
  <si>
    <t xml:space="preserve">  2. 투자자산과 기타자산</t>
  </si>
  <si>
    <t>·융  자  금</t>
  </si>
  <si>
    <t>·재정투융자기금 예탁금</t>
  </si>
  <si>
    <t>(A)</t>
  </si>
  <si>
    <t>·기 타 자 산</t>
  </si>
  <si>
    <t>총              계</t>
  </si>
  <si>
    <t>자 본 과 부 채</t>
  </si>
  <si>
    <t xml:space="preserve">  1. 자  본  금</t>
  </si>
  <si>
    <t>·출  연  금</t>
  </si>
  <si>
    <t xml:space="preserve">  2. 이익잉여금</t>
  </si>
  <si>
    <t>·이익적립금</t>
  </si>
  <si>
    <t>·당기순이익</t>
  </si>
  <si>
    <t xml:space="preserve">  3. 부       채</t>
  </si>
  <si>
    <t>·장기차입금</t>
  </si>
  <si>
    <t>(B)</t>
  </si>
  <si>
    <t>·미지급비용</t>
  </si>
  <si>
    <t xml:space="preserve">수  익  </t>
  </si>
  <si>
    <t xml:space="preserve">  1. 사  업  수  익</t>
  </si>
  <si>
    <t>·융자금이자수입</t>
  </si>
  <si>
    <t>·민간부담금수입</t>
  </si>
  <si>
    <t xml:space="preserve">  2. 사업외 수익</t>
  </si>
  <si>
    <t>·적립금이자수입</t>
  </si>
  <si>
    <t>·재투예탁금이자수입 등</t>
  </si>
  <si>
    <t>·기타수입(국고보조금 등)</t>
  </si>
  <si>
    <t>비  용</t>
  </si>
  <si>
    <t xml:space="preserve">  1. 사 업 비 용</t>
  </si>
  <si>
    <t>·차입금이자</t>
  </si>
  <si>
    <t>·경상사업비</t>
  </si>
  <si>
    <t xml:space="preserve">  2. 사업외 비용</t>
  </si>
  <si>
    <t>·기금관리비</t>
  </si>
  <si>
    <t>당  기  순  이  익  (A-B)</t>
  </si>
  <si>
    <r>
      <t>(</t>
    </r>
    <r>
      <rPr>
        <sz val="12"/>
        <rFont val="돋움"/>
        <family val="3"/>
      </rPr>
      <t>단위</t>
    </r>
    <r>
      <rPr>
        <sz val="12"/>
        <rFont val="Arial Narrow"/>
        <family val="2"/>
      </rPr>
      <t xml:space="preserve"> : </t>
    </r>
    <r>
      <rPr>
        <sz val="12"/>
        <rFont val="돋움"/>
        <family val="3"/>
      </rPr>
      <t>천원</t>
    </r>
    <r>
      <rPr>
        <sz val="12"/>
        <rFont val="Arial Narrow"/>
        <family val="2"/>
      </rPr>
      <t>)</t>
    </r>
  </si>
  <si>
    <t>631-01 예치금 회수</t>
  </si>
  <si>
    <t>631 예치금 회수</t>
  </si>
  <si>
    <t>630 예치금 회수</t>
  </si>
  <si>
    <t>220 임시적 세외수입</t>
  </si>
  <si>
    <t>216-01 공공예금 이자수입</t>
  </si>
  <si>
    <t>216-02 민간융자금 회수이자수입</t>
  </si>
  <si>
    <t>216 이자수입</t>
  </si>
  <si>
    <t>225 예탁금 및 예수금</t>
  </si>
  <si>
    <t>예탁금원금상환</t>
  </si>
  <si>
    <t>225-03 예탁금 이자수입</t>
  </si>
  <si>
    <t>210 경상적 세외수입</t>
  </si>
  <si>
    <t>226 융자금 원금수입</t>
  </si>
  <si>
    <t>226-01 민간융자금 회수수입</t>
  </si>
  <si>
    <r>
      <t>2008</t>
    </r>
    <r>
      <rPr>
        <b/>
        <sz val="13"/>
        <rFont val="새굴림"/>
        <family val="1"/>
      </rPr>
      <t>년</t>
    </r>
    <r>
      <rPr>
        <b/>
        <sz val="13"/>
        <rFont val="Book Antiqua"/>
        <family val="1"/>
      </rPr>
      <t xml:space="preserve">
</t>
    </r>
    <r>
      <rPr>
        <b/>
        <sz val="13"/>
        <rFont val="새굴림"/>
        <family val="1"/>
      </rPr>
      <t>계획</t>
    </r>
    <r>
      <rPr>
        <b/>
        <sz val="13"/>
        <rFont val="Book Antiqua"/>
        <family val="1"/>
      </rPr>
      <t>(B)</t>
    </r>
  </si>
  <si>
    <r>
      <t xml:space="preserve">증감
</t>
    </r>
    <r>
      <rPr>
        <b/>
        <sz val="13"/>
        <rFont val="Book Antiqua"/>
        <family val="1"/>
      </rPr>
      <t>(B-A)</t>
    </r>
  </si>
  <si>
    <t xml:space="preserve"> 나. 수입계획</t>
  </si>
  <si>
    <r>
      <t>2008</t>
    </r>
    <r>
      <rPr>
        <b/>
        <sz val="13"/>
        <rFont val="새굴림"/>
        <family val="1"/>
      </rPr>
      <t>년</t>
    </r>
    <r>
      <rPr>
        <b/>
        <sz val="13"/>
        <rFont val="Book Antiqua"/>
        <family val="1"/>
      </rPr>
      <t xml:space="preserve"> 
</t>
    </r>
    <r>
      <rPr>
        <b/>
        <sz val="13"/>
        <rFont val="새굴림"/>
        <family val="1"/>
      </rPr>
      <t>계획</t>
    </r>
    <r>
      <rPr>
        <b/>
        <sz val="13"/>
        <rFont val="Book Antiqua"/>
        <family val="1"/>
      </rPr>
      <t>(B)</t>
    </r>
  </si>
  <si>
    <t>재정투융자기금 예탁</t>
  </si>
  <si>
    <t xml:space="preserve"> 다. 지출계획</t>
  </si>
  <si>
    <t>3-4. 연도별 기금조성 현황(기초생활보장계정)</t>
  </si>
  <si>
    <t>2-4. 자금운용계획(기초생활보장계정)</t>
  </si>
  <si>
    <t xml:space="preserve"> 4-4. 예치금 및 예탁금 현황(기초생활보장계정)</t>
  </si>
  <si>
    <t>5-4. 기타 부속서류(기초생활보장계정)</t>
  </si>
  <si>
    <t>2007년 계획</t>
  </si>
  <si>
    <t>2008년 계획(B)</t>
  </si>
  <si>
    <t>2008년 계획(D)</t>
  </si>
  <si>
    <t>수  정(C)</t>
  </si>
  <si>
    <t>증     감  (D-C)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</si>
</sst>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△&quot;#,##0_-;_-* &quot;-&quot;_-;_-@_-"/>
    <numFmt numFmtId="177" formatCode="#,##0;[Red]&quot;△&quot;#,##0"/>
    <numFmt numFmtId="178" formatCode="#,##0;[Red]&quot;△&quot;\-#,##0"/>
    <numFmt numFmtId="179" formatCode="_-* #,##0.0_-;\-* #,##0.0_-;_-* &quot;-&quot;?_-;_-@_-"/>
  </numFmts>
  <fonts count="88">
    <font>
      <sz val="11"/>
      <name val="돋움"/>
      <family val="3"/>
    </font>
    <font>
      <sz val="8"/>
      <name val="돋움"/>
      <family val="3"/>
    </font>
    <font>
      <sz val="28"/>
      <name val="궁서체"/>
      <family val="1"/>
    </font>
    <font>
      <sz val="14"/>
      <name val="돋움"/>
      <family val="3"/>
    </font>
    <font>
      <b/>
      <sz val="18"/>
      <name val="돋움"/>
      <family val="3"/>
    </font>
    <font>
      <sz val="12"/>
      <name val="바탕체"/>
      <family val="1"/>
    </font>
    <font>
      <sz val="24"/>
      <name val="Arial Narrow"/>
      <family val="2"/>
    </font>
    <font>
      <sz val="11"/>
      <name val="Arial Narrow"/>
      <family val="2"/>
    </font>
    <font>
      <sz val="28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sz val="12"/>
      <name val="Arial Narrow"/>
      <family val="2"/>
    </font>
    <font>
      <b/>
      <sz val="38"/>
      <name val="궁서체"/>
      <family val="1"/>
    </font>
    <font>
      <b/>
      <sz val="38"/>
      <name val="Arial Narrow"/>
      <family val="2"/>
    </font>
    <font>
      <b/>
      <sz val="14"/>
      <name val="돋움"/>
      <family val="3"/>
    </font>
    <font>
      <b/>
      <sz val="12"/>
      <name val="돋움"/>
      <family val="3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바탕체"/>
      <family val="1"/>
    </font>
    <font>
      <sz val="9"/>
      <name val="바탕체"/>
      <family val="1"/>
    </font>
    <font>
      <b/>
      <sz val="14"/>
      <name val="Arial Narrow"/>
      <family val="2"/>
    </font>
    <font>
      <sz val="9"/>
      <name val="Arial Narrow"/>
      <family val="2"/>
    </font>
    <font>
      <sz val="12"/>
      <name val="새굴림"/>
      <family val="1"/>
    </font>
    <font>
      <sz val="12"/>
      <name val="Book Antiqua"/>
      <family val="1"/>
    </font>
    <font>
      <sz val="13"/>
      <name val="HY견명조"/>
      <family val="1"/>
    </font>
    <font>
      <sz val="14"/>
      <name val="새굴림"/>
      <family val="1"/>
    </font>
    <font>
      <sz val="14"/>
      <name val="Book Antiqua"/>
      <family val="1"/>
    </font>
    <font>
      <sz val="13"/>
      <name val="돋움"/>
      <family val="3"/>
    </font>
    <font>
      <sz val="13"/>
      <name val="Book Antiqua"/>
      <family val="1"/>
    </font>
    <font>
      <sz val="13"/>
      <name val="새굴림"/>
      <family val="1"/>
    </font>
    <font>
      <b/>
      <sz val="13"/>
      <name val="Book Antiqua"/>
      <family val="1"/>
    </font>
    <font>
      <b/>
      <sz val="13"/>
      <name val="새굴림"/>
      <family val="1"/>
    </font>
    <font>
      <b/>
      <sz val="11"/>
      <name val="돋움"/>
      <family val="3"/>
    </font>
    <font>
      <u val="single"/>
      <sz val="7.7"/>
      <color indexed="12"/>
      <name val="돋움"/>
      <family val="3"/>
    </font>
    <font>
      <u val="single"/>
      <sz val="7.7"/>
      <color indexed="36"/>
      <name val="돋움"/>
      <family val="3"/>
    </font>
    <font>
      <b/>
      <sz val="14"/>
      <name val="바탕"/>
      <family val="1"/>
    </font>
    <font>
      <sz val="12"/>
      <name val="돋움"/>
      <family val="3"/>
    </font>
    <font>
      <sz val="13"/>
      <name val="Arial Narrow"/>
      <family val="2"/>
    </font>
    <font>
      <b/>
      <sz val="13"/>
      <name val="Arial Narrow"/>
      <family val="2"/>
    </font>
    <font>
      <b/>
      <sz val="16"/>
      <name val="굴림체"/>
      <family val="3"/>
    </font>
    <font>
      <b/>
      <sz val="20"/>
      <name val="HY견고딕"/>
      <family val="1"/>
    </font>
    <font>
      <b/>
      <sz val="14"/>
      <name val="바탕체"/>
      <family val="1"/>
    </font>
    <font>
      <sz val="12"/>
      <name val="바탕"/>
      <family val="1"/>
    </font>
    <font>
      <sz val="13"/>
      <name val="굴림체"/>
      <family val="3"/>
    </font>
    <font>
      <sz val="10"/>
      <color indexed="10"/>
      <name val="Arial Narrow"/>
      <family val="2"/>
    </font>
    <font>
      <sz val="11"/>
      <name val="새굴림"/>
      <family val="1"/>
    </font>
    <font>
      <sz val="11"/>
      <name val="바탕체"/>
      <family val="1"/>
    </font>
    <font>
      <b/>
      <sz val="12"/>
      <name val="새굴림"/>
      <family val="1"/>
    </font>
    <font>
      <b/>
      <sz val="12"/>
      <name val="Book Antiqua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28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1" fontId="14" fillId="0" borderId="0" xfId="0" applyNumberFormat="1" applyFont="1" applyAlignment="1">
      <alignment vertical="center"/>
    </xf>
    <xf numFmtId="41" fontId="14" fillId="0" borderId="0" xfId="48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1" fontId="14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20" fillId="34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 wrapText="1" indent="1"/>
    </xf>
    <xf numFmtId="0" fontId="31" fillId="0" borderId="11" xfId="0" applyFont="1" applyBorder="1" applyAlignment="1">
      <alignment vertical="center"/>
    </xf>
    <xf numFmtId="178" fontId="31" fillId="0" borderId="0" xfId="48" applyNumberFormat="1" applyFont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27" fillId="0" borderId="12" xfId="0" applyFont="1" applyBorder="1" applyAlignment="1">
      <alignment horizontal="left" vertical="center" indent="1"/>
    </xf>
    <xf numFmtId="0" fontId="27" fillId="0" borderId="13" xfId="0" applyFont="1" applyBorder="1" applyAlignment="1">
      <alignment horizontal="left" vertical="center" indent="1"/>
    </xf>
    <xf numFmtId="0" fontId="33" fillId="0" borderId="14" xfId="0" applyFont="1" applyBorder="1" applyAlignment="1">
      <alignment vertical="center"/>
    </xf>
    <xf numFmtId="0" fontId="26" fillId="0" borderId="13" xfId="0" applyFont="1" applyBorder="1" applyAlignment="1">
      <alignment horizontal="left" vertical="center" wrapText="1" indent="1"/>
    </xf>
    <xf numFmtId="0" fontId="27" fillId="0" borderId="15" xfId="0" applyFont="1" applyBorder="1" applyAlignment="1">
      <alignment horizontal="left" vertical="center" indent="1"/>
    </xf>
    <xf numFmtId="0" fontId="33" fillId="0" borderId="0" xfId="0" applyFont="1" applyAlignment="1">
      <alignment vertical="center"/>
    </xf>
    <xf numFmtId="177" fontId="33" fillId="0" borderId="0" xfId="48" applyNumberFormat="1" applyFont="1" applyAlignment="1">
      <alignment vertical="center"/>
    </xf>
    <xf numFmtId="0" fontId="27" fillId="0" borderId="0" xfId="0" applyFont="1" applyAlignment="1">
      <alignment horizontal="left" vertical="center" inden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7" fontId="28" fillId="0" borderId="0" xfId="48" applyNumberFormat="1" applyFont="1" applyAlignment="1">
      <alignment vertical="center"/>
    </xf>
    <xf numFmtId="0" fontId="32" fillId="0" borderId="0" xfId="0" applyFont="1" applyAlignment="1">
      <alignment/>
    </xf>
    <xf numFmtId="176" fontId="34" fillId="0" borderId="16" xfId="48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10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40" fillId="35" borderId="2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vertical="center"/>
    </xf>
    <xf numFmtId="41" fontId="14" fillId="35" borderId="20" xfId="48" applyFont="1" applyFill="1" applyBorder="1" applyAlignment="1">
      <alignment vertical="center"/>
    </xf>
    <xf numFmtId="41" fontId="14" fillId="0" borderId="20" xfId="48" applyFont="1" applyFill="1" applyBorder="1" applyAlignment="1">
      <alignment vertical="center"/>
    </xf>
    <xf numFmtId="0" fontId="40" fillId="36" borderId="20" xfId="0" applyFont="1" applyFill="1" applyBorder="1" applyAlignment="1">
      <alignment horizontal="center" vertical="center"/>
    </xf>
    <xf numFmtId="41" fontId="14" fillId="37" borderId="20" xfId="48" applyFont="1" applyFill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41" fontId="14" fillId="0" borderId="20" xfId="48" applyFont="1" applyFill="1" applyBorder="1" applyAlignment="1">
      <alignment horizontal="left" vertical="center"/>
    </xf>
    <xf numFmtId="0" fontId="26" fillId="0" borderId="21" xfId="0" applyFont="1" applyBorder="1" applyAlignment="1">
      <alignment horizontal="left" vertical="center" wrapText="1" indent="1"/>
    </xf>
    <xf numFmtId="0" fontId="46" fillId="0" borderId="21" xfId="0" applyFont="1" applyBorder="1" applyAlignment="1">
      <alignment vertical="center"/>
    </xf>
    <xf numFmtId="0" fontId="33" fillId="0" borderId="17" xfId="0" applyFont="1" applyBorder="1" applyAlignment="1">
      <alignment vertical="center" wrapText="1"/>
    </xf>
    <xf numFmtId="0" fontId="47" fillId="0" borderId="17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35" fillId="0" borderId="28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/>
    </xf>
    <xf numFmtId="176" fontId="34" fillId="34" borderId="17" xfId="48" applyNumberFormat="1" applyFont="1" applyFill="1" applyBorder="1" applyAlignment="1">
      <alignment vertical="center"/>
    </xf>
    <xf numFmtId="176" fontId="34" fillId="34" borderId="10" xfId="48" applyNumberFormat="1" applyFont="1" applyFill="1" applyBorder="1" applyAlignment="1">
      <alignment vertical="center"/>
    </xf>
    <xf numFmtId="41" fontId="34" fillId="34" borderId="17" xfId="48" applyFont="1" applyFill="1" applyBorder="1" applyAlignment="1">
      <alignment vertical="center"/>
    </xf>
    <xf numFmtId="41" fontId="32" fillId="34" borderId="17" xfId="48" applyFont="1" applyFill="1" applyBorder="1" applyAlignment="1">
      <alignment vertical="center"/>
    </xf>
    <xf numFmtId="41" fontId="32" fillId="34" borderId="22" xfId="48" applyFont="1" applyFill="1" applyBorder="1" applyAlignment="1">
      <alignment vertical="center"/>
    </xf>
    <xf numFmtId="41" fontId="32" fillId="34" borderId="29" xfId="48" applyFont="1" applyFill="1" applyBorder="1" applyAlignment="1">
      <alignment vertical="center"/>
    </xf>
    <xf numFmtId="0" fontId="3" fillId="0" borderId="0" xfId="0" applyFont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20" fillId="0" borderId="0" xfId="0" applyNumberFormat="1" applyFont="1" applyAlignment="1">
      <alignment vertical="center"/>
    </xf>
    <xf numFmtId="176" fontId="48" fillId="34" borderId="0" xfId="0" applyNumberFormat="1" applyFont="1" applyFill="1" applyAlignment="1">
      <alignment vertical="center"/>
    </xf>
    <xf numFmtId="41" fontId="20" fillId="34" borderId="0" xfId="48" applyFont="1" applyFill="1" applyAlignment="1">
      <alignment vertical="center"/>
    </xf>
    <xf numFmtId="176" fontId="14" fillId="0" borderId="0" xfId="0" applyNumberFormat="1" applyFont="1" applyAlignment="1">
      <alignment vertical="center"/>
    </xf>
    <xf numFmtId="176" fontId="32" fillId="34" borderId="10" xfId="48" applyNumberFormat="1" applyFont="1" applyFill="1" applyBorder="1" applyAlignment="1">
      <alignment vertical="center"/>
    </xf>
    <xf numFmtId="176" fontId="32" fillId="34" borderId="18" xfId="48" applyNumberFormat="1" applyFont="1" applyFill="1" applyBorder="1" applyAlignment="1">
      <alignment vertical="center"/>
    </xf>
    <xf numFmtId="176" fontId="32" fillId="34" borderId="21" xfId="48" applyNumberFormat="1" applyFont="1" applyFill="1" applyBorder="1" applyAlignment="1">
      <alignment vertical="center"/>
    </xf>
    <xf numFmtId="0" fontId="47" fillId="34" borderId="17" xfId="0" applyFont="1" applyFill="1" applyBorder="1" applyAlignment="1">
      <alignment vertical="center"/>
    </xf>
    <xf numFmtId="0" fontId="47" fillId="34" borderId="30" xfId="0" applyFont="1" applyFill="1" applyBorder="1" applyAlignment="1">
      <alignment vertical="center"/>
    </xf>
    <xf numFmtId="0" fontId="47" fillId="34" borderId="27" xfId="0" applyFont="1" applyFill="1" applyBorder="1" applyAlignment="1">
      <alignment vertical="center"/>
    </xf>
    <xf numFmtId="41" fontId="32" fillId="34" borderId="31" xfId="48" applyFont="1" applyFill="1" applyBorder="1" applyAlignment="1">
      <alignment vertical="center"/>
    </xf>
    <xf numFmtId="41" fontId="34" fillId="34" borderId="32" xfId="48" applyFont="1" applyFill="1" applyBorder="1" applyAlignment="1">
      <alignment vertical="center"/>
    </xf>
    <xf numFmtId="176" fontId="41" fillId="34" borderId="0" xfId="0" applyNumberFormat="1" applyFont="1" applyFill="1" applyBorder="1" applyAlignment="1">
      <alignment vertical="center"/>
    </xf>
    <xf numFmtId="0" fontId="41" fillId="34" borderId="0" xfId="0" applyFont="1" applyFill="1" applyBorder="1" applyAlignment="1">
      <alignment vertical="center"/>
    </xf>
    <xf numFmtId="0" fontId="41" fillId="34" borderId="19" xfId="0" applyFont="1" applyFill="1" applyBorder="1" applyAlignment="1">
      <alignment vertical="center"/>
    </xf>
    <xf numFmtId="176" fontId="32" fillId="34" borderId="17" xfId="48" applyNumberFormat="1" applyFont="1" applyFill="1" applyBorder="1" applyAlignment="1">
      <alignment vertical="center"/>
    </xf>
    <xf numFmtId="176" fontId="32" fillId="34" borderId="22" xfId="48" applyNumberFormat="1" applyFont="1" applyFill="1" applyBorder="1" applyAlignment="1">
      <alignment vertical="center"/>
    </xf>
    <xf numFmtId="176" fontId="34" fillId="34" borderId="32" xfId="48" applyNumberFormat="1" applyFont="1" applyFill="1" applyBorder="1" applyAlignment="1">
      <alignment vertical="center"/>
    </xf>
    <xf numFmtId="0" fontId="33" fillId="0" borderId="28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7" fillId="0" borderId="35" xfId="0" applyFont="1" applyBorder="1" applyAlignment="1">
      <alignment horizontal="left" vertical="center" indent="1"/>
    </xf>
    <xf numFmtId="0" fontId="35" fillId="34" borderId="17" xfId="0" applyFont="1" applyFill="1" applyBorder="1" applyAlignment="1">
      <alignment vertical="center"/>
    </xf>
    <xf numFmtId="0" fontId="35" fillId="34" borderId="17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left" vertical="center"/>
    </xf>
    <xf numFmtId="0" fontId="35" fillId="0" borderId="37" xfId="0" applyFont="1" applyBorder="1" applyAlignment="1">
      <alignment vertical="center"/>
    </xf>
    <xf numFmtId="0" fontId="35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50" fillId="0" borderId="40" xfId="0" applyFont="1" applyBorder="1" applyAlignment="1">
      <alignment horizontal="left" vertical="center" wrapText="1" indent="1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51" fillId="34" borderId="33" xfId="0" applyFont="1" applyFill="1" applyBorder="1" applyAlignment="1">
      <alignment horizontal="center" vertical="center"/>
    </xf>
    <xf numFmtId="176" fontId="27" fillId="0" borderId="17" xfId="48" applyNumberFormat="1" applyFont="1" applyFill="1" applyBorder="1" applyAlignment="1">
      <alignment vertical="center"/>
    </xf>
    <xf numFmtId="176" fontId="27" fillId="0" borderId="10" xfId="48" applyNumberFormat="1" applyFont="1" applyFill="1" applyBorder="1" applyAlignment="1">
      <alignment vertical="center"/>
    </xf>
    <xf numFmtId="176" fontId="27" fillId="0" borderId="22" xfId="48" applyNumberFormat="1" applyFont="1" applyFill="1" applyBorder="1" applyAlignment="1">
      <alignment vertical="center"/>
    </xf>
    <xf numFmtId="176" fontId="52" fillId="0" borderId="29" xfId="48" applyNumberFormat="1" applyFont="1" applyFill="1" applyBorder="1" applyAlignment="1">
      <alignment vertical="center"/>
    </xf>
    <xf numFmtId="176" fontId="52" fillId="0" borderId="18" xfId="48" applyNumberFormat="1" applyFont="1" applyFill="1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176" fontId="33" fillId="0" borderId="17" xfId="48" applyNumberFormat="1" applyFont="1" applyFill="1" applyBorder="1" applyAlignment="1">
      <alignment vertical="center"/>
    </xf>
    <xf numFmtId="176" fontId="26" fillId="0" borderId="10" xfId="48" applyNumberFormat="1" applyFont="1" applyFill="1" applyBorder="1" applyAlignment="1">
      <alignment vertical="center"/>
    </xf>
    <xf numFmtId="176" fontId="33" fillId="0" borderId="17" xfId="48" applyNumberFormat="1" applyFont="1" applyFill="1" applyBorder="1" applyAlignment="1">
      <alignment horizontal="center" vertical="center"/>
    </xf>
    <xf numFmtId="176" fontId="33" fillId="0" borderId="29" xfId="48" applyNumberFormat="1" applyFont="1" applyFill="1" applyBorder="1" applyAlignment="1">
      <alignment horizontal="center" vertical="center"/>
    </xf>
    <xf numFmtId="176" fontId="51" fillId="0" borderId="18" xfId="48" applyNumberFormat="1" applyFont="1" applyFill="1" applyBorder="1" applyAlignment="1">
      <alignment vertical="center"/>
    </xf>
    <xf numFmtId="176" fontId="32" fillId="0" borderId="17" xfId="48" applyNumberFormat="1" applyFont="1" applyFill="1" applyBorder="1" applyAlignment="1">
      <alignment vertical="center"/>
    </xf>
    <xf numFmtId="176" fontId="32" fillId="0" borderId="29" xfId="48" applyNumberFormat="1" applyFont="1" applyFill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76" fontId="32" fillId="34" borderId="17" xfId="0" applyNumberFormat="1" applyFont="1" applyFill="1" applyBorder="1" applyAlignment="1">
      <alignment vertical="center"/>
    </xf>
    <xf numFmtId="176" fontId="32" fillId="34" borderId="10" xfId="0" applyNumberFormat="1" applyFont="1" applyFill="1" applyBorder="1" applyAlignment="1">
      <alignment vertical="center"/>
    </xf>
    <xf numFmtId="176" fontId="34" fillId="34" borderId="17" xfId="0" applyNumberFormat="1" applyFont="1" applyFill="1" applyBorder="1" applyAlignment="1">
      <alignment vertical="center"/>
    </xf>
    <xf numFmtId="176" fontId="34" fillId="34" borderId="10" xfId="0" applyNumberFormat="1" applyFont="1" applyFill="1" applyBorder="1" applyAlignment="1">
      <alignment vertical="center"/>
    </xf>
    <xf numFmtId="176" fontId="34" fillId="34" borderId="29" xfId="0" applyNumberFormat="1" applyFont="1" applyFill="1" applyBorder="1" applyAlignment="1">
      <alignment vertical="center"/>
    </xf>
    <xf numFmtId="176" fontId="34" fillId="34" borderId="18" xfId="0" applyNumberFormat="1" applyFont="1" applyFill="1" applyBorder="1" applyAlignment="1">
      <alignment vertical="center"/>
    </xf>
    <xf numFmtId="0" fontId="33" fillId="0" borderId="4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vertical="center"/>
    </xf>
    <xf numFmtId="0" fontId="31" fillId="0" borderId="30" xfId="0" applyFont="1" applyBorder="1" applyAlignment="1">
      <alignment vertical="center"/>
    </xf>
    <xf numFmtId="41" fontId="31" fillId="0" borderId="33" xfId="48" applyFont="1" applyBorder="1" applyAlignment="1">
      <alignment vertical="center"/>
    </xf>
    <xf numFmtId="41" fontId="41" fillId="0" borderId="29" xfId="48" applyFont="1" applyBorder="1" applyAlignment="1">
      <alignment horizontal="left" vertical="center" wrapText="1"/>
    </xf>
    <xf numFmtId="176" fontId="31" fillId="0" borderId="29" xfId="48" applyNumberFormat="1" applyFont="1" applyBorder="1" applyAlignment="1">
      <alignment horizontal="left" vertical="center" wrapText="1" indent="6"/>
    </xf>
    <xf numFmtId="0" fontId="33" fillId="0" borderId="42" xfId="0" applyFont="1" applyBorder="1" applyAlignment="1">
      <alignment vertical="center"/>
    </xf>
    <xf numFmtId="0" fontId="46" fillId="0" borderId="40" xfId="0" applyFont="1" applyBorder="1" applyAlignment="1">
      <alignment horizontal="left" vertical="center" indent="1"/>
    </xf>
    <xf numFmtId="176" fontId="32" fillId="0" borderId="17" xfId="0" applyNumberFormat="1" applyFont="1" applyFill="1" applyBorder="1" applyAlignment="1">
      <alignment vertical="center"/>
    </xf>
    <xf numFmtId="176" fontId="34" fillId="0" borderId="17" xfId="0" applyNumberFormat="1" applyFont="1" applyFill="1" applyBorder="1" applyAlignment="1">
      <alignment vertical="center"/>
    </xf>
    <xf numFmtId="0" fontId="24" fillId="0" borderId="4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4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9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7" fillId="34" borderId="14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7" fillId="34" borderId="22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47" fillId="34" borderId="26" xfId="0" applyFont="1" applyFill="1" applyBorder="1" applyAlignment="1">
      <alignment vertical="center"/>
    </xf>
    <xf numFmtId="0" fontId="47" fillId="34" borderId="46" xfId="0" applyFont="1" applyFill="1" applyBorder="1" applyAlignment="1">
      <alignment vertical="center"/>
    </xf>
    <xf numFmtId="0" fontId="47" fillId="34" borderId="39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4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47" fillId="0" borderId="4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7" fillId="34" borderId="31" xfId="0" applyFont="1" applyFill="1" applyBorder="1" applyAlignment="1">
      <alignment vertical="center"/>
    </xf>
    <xf numFmtId="0" fontId="47" fillId="34" borderId="22" xfId="0" applyFont="1" applyFill="1" applyBorder="1" applyAlignment="1">
      <alignment horizontal="left" vertical="center"/>
    </xf>
    <xf numFmtId="0" fontId="47" fillId="0" borderId="34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7" xfId="0" applyBorder="1" applyAlignment="1">
      <alignment vertical="center"/>
    </xf>
    <xf numFmtId="0" fontId="35" fillId="34" borderId="49" xfId="0" applyFont="1" applyFill="1" applyBorder="1" applyAlignment="1">
      <alignment horizontal="center" vertical="center"/>
    </xf>
    <xf numFmtId="0" fontId="35" fillId="34" borderId="50" xfId="0" applyFont="1" applyFill="1" applyBorder="1" applyAlignment="1">
      <alignment horizontal="center" vertical="center"/>
    </xf>
    <xf numFmtId="0" fontId="35" fillId="34" borderId="5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52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34" borderId="53" xfId="0" applyFont="1" applyFill="1" applyBorder="1" applyAlignment="1">
      <alignment horizontal="center" vertical="center" wrapText="1"/>
    </xf>
    <xf numFmtId="0" fontId="34" fillId="34" borderId="54" xfId="0" applyFont="1" applyFill="1" applyBorder="1" applyAlignment="1">
      <alignment horizontal="center" vertical="center"/>
    </xf>
    <xf numFmtId="0" fontId="34" fillId="34" borderId="55" xfId="0" applyFont="1" applyFill="1" applyBorder="1" applyAlignment="1">
      <alignment horizontal="center" vertical="center" wrapText="1"/>
    </xf>
    <xf numFmtId="0" fontId="34" fillId="34" borderId="31" xfId="0" applyFont="1" applyFill="1" applyBorder="1" applyAlignment="1">
      <alignment horizontal="center" vertical="center" wrapText="1"/>
    </xf>
    <xf numFmtId="0" fontId="35" fillId="34" borderId="55" xfId="0" applyFont="1" applyFill="1" applyBorder="1" applyAlignment="1">
      <alignment horizontal="center" vertical="center" wrapText="1"/>
    </xf>
    <xf numFmtId="0" fontId="35" fillId="34" borderId="31" xfId="0" applyFont="1" applyFill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33" fillId="0" borderId="58" xfId="0" applyFont="1" applyBorder="1" applyAlignment="1">
      <alignment horizontal="left" vertical="center"/>
    </xf>
    <xf numFmtId="0" fontId="33" fillId="0" borderId="59" xfId="0" applyFont="1" applyBorder="1" applyAlignment="1">
      <alignment horizontal="left" vertical="center"/>
    </xf>
    <xf numFmtId="0" fontId="49" fillId="0" borderId="60" xfId="0" applyFont="1" applyBorder="1" applyAlignment="1">
      <alignment vertical="center"/>
    </xf>
    <xf numFmtId="0" fontId="33" fillId="0" borderId="39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33" fillId="0" borderId="34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35" fillId="0" borderId="61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49" fillId="0" borderId="22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1" fillId="0" borderId="4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1" fillId="0" borderId="43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textRotation="255"/>
    </xf>
    <xf numFmtId="0" fontId="33" fillId="0" borderId="34" xfId="0" applyFont="1" applyBorder="1" applyAlignment="1">
      <alignment horizontal="center" vertical="center" textRotation="255"/>
    </xf>
    <xf numFmtId="0" fontId="33" fillId="0" borderId="28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 textRotation="255"/>
    </xf>
    <xf numFmtId="0" fontId="33" fillId="0" borderId="41" xfId="0" applyFont="1" applyBorder="1" applyAlignment="1">
      <alignment horizontal="center" vertical="center" textRotation="255"/>
    </xf>
    <xf numFmtId="0" fontId="33" fillId="0" borderId="62" xfId="0" applyFont="1" applyBorder="1" applyAlignment="1">
      <alignment horizontal="center" vertical="center" textRotation="255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35" fillId="34" borderId="45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34" borderId="44" xfId="0" applyFont="1" applyFill="1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/>
    </xf>
    <xf numFmtId="0" fontId="43" fillId="0" borderId="63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35" fillId="0" borderId="3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14</xdr:row>
      <xdr:rowOff>0</xdr:rowOff>
    </xdr:from>
    <xdr:to>
      <xdr:col>5</xdr:col>
      <xdr:colOff>1104900</xdr:colOff>
      <xdr:row>16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2724150" y="7543800"/>
          <a:ext cx="6143625" cy="523875"/>
        </a:xfrm>
        <a:prstGeom prst="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기초생활보장기금</a:t>
          </a:r>
        </a:p>
      </xdr:txBody>
    </xdr:sp>
    <xdr:clientData/>
  </xdr:twoCellAnchor>
  <xdr:twoCellAnchor>
    <xdr:from>
      <xdr:col>2</xdr:col>
      <xdr:colOff>447675</xdr:colOff>
      <xdr:row>14</xdr:row>
      <xdr:rowOff>0</xdr:rowOff>
    </xdr:from>
    <xdr:to>
      <xdr:col>5</xdr:col>
      <xdr:colOff>1104900</xdr:colOff>
      <xdr:row>16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2724150" y="7543800"/>
          <a:ext cx="6143625" cy="523875"/>
        </a:xfrm>
        <a:prstGeom prst="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기초생활보장기금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="70" zoomScaleNormal="70" zoomScalePageLayoutView="0" workbookViewId="0" topLeftCell="A25">
      <selection activeCell="B31" sqref="B31"/>
    </sheetView>
  </sheetViews>
  <sheetFormatPr defaultColWidth="8.88671875" defaultRowHeight="13.5"/>
  <cols>
    <col min="1" max="1" width="3.99609375" style="2" customWidth="1"/>
    <col min="2" max="2" width="22.5546875" style="2" customWidth="1"/>
    <col min="3" max="3" width="21.3359375" style="2" customWidth="1"/>
    <col min="4" max="4" width="21.77734375" style="2" customWidth="1"/>
    <col min="5" max="5" width="20.88671875" style="2" customWidth="1"/>
    <col min="6" max="6" width="21.88671875" style="2" customWidth="1"/>
    <col min="7" max="7" width="21.4453125" style="2" customWidth="1"/>
    <col min="8" max="12" width="11.6640625" style="2" customWidth="1"/>
    <col min="13" max="16384" width="8.88671875" style="2" customWidth="1"/>
  </cols>
  <sheetData>
    <row r="1" spans="1:6" ht="30">
      <c r="A1" s="1"/>
      <c r="B1" s="1"/>
      <c r="C1" s="1"/>
      <c r="D1" s="1"/>
      <c r="E1" s="1"/>
      <c r="F1" s="1"/>
    </row>
    <row r="2" spans="1:6" ht="30">
      <c r="A2" s="1"/>
      <c r="B2" s="1"/>
      <c r="C2" s="1"/>
      <c r="D2" s="1"/>
      <c r="E2" s="1"/>
      <c r="F2" s="1"/>
    </row>
    <row r="3" spans="1:6" ht="30" customHeight="1">
      <c r="A3" s="1"/>
      <c r="B3" s="1"/>
      <c r="C3" s="1"/>
      <c r="D3" s="1"/>
      <c r="E3" s="1"/>
      <c r="F3" s="1"/>
    </row>
    <row r="4" spans="1:12" ht="48.75">
      <c r="A4" s="182" t="s">
        <v>56</v>
      </c>
      <c r="B4" s="183"/>
      <c r="C4" s="183"/>
      <c r="D4" s="183"/>
      <c r="E4" s="183"/>
      <c r="F4" s="183"/>
      <c r="G4" s="183"/>
      <c r="H4" s="58"/>
      <c r="I4" s="58"/>
      <c r="J4" s="54"/>
      <c r="K4" s="54"/>
      <c r="L4" s="54"/>
    </row>
    <row r="5" spans="1:6" ht="64.5" customHeight="1">
      <c r="A5" s="1"/>
      <c r="B5" s="1"/>
      <c r="C5" s="1"/>
      <c r="D5" s="1"/>
      <c r="E5" s="1"/>
      <c r="F5" s="1"/>
    </row>
    <row r="6" spans="1:6" ht="64.5" customHeight="1">
      <c r="A6" s="1"/>
      <c r="B6" s="1"/>
      <c r="C6" s="1"/>
      <c r="D6" s="1"/>
      <c r="E6" s="1"/>
      <c r="F6" s="1"/>
    </row>
    <row r="7" spans="1:6" ht="64.5" customHeight="1">
      <c r="A7" s="1"/>
      <c r="B7" s="1"/>
      <c r="C7" s="1"/>
      <c r="D7" s="1"/>
      <c r="E7" s="1"/>
      <c r="F7" s="1"/>
    </row>
    <row r="8" spans="1:6" ht="64.5" customHeight="1">
      <c r="A8" s="1"/>
      <c r="B8" s="1"/>
      <c r="C8" s="1"/>
      <c r="D8" s="1"/>
      <c r="E8" s="1"/>
      <c r="F8" s="1"/>
    </row>
    <row r="9" spans="1:6" ht="64.5" customHeight="1">
      <c r="A9" s="1"/>
      <c r="B9" s="1"/>
      <c r="C9" s="1"/>
      <c r="D9" s="1"/>
      <c r="E9" s="1"/>
      <c r="F9" s="1"/>
    </row>
    <row r="10" spans="1:6" ht="64.5" customHeight="1">
      <c r="A10" s="1"/>
      <c r="B10" s="1"/>
      <c r="C10" s="1"/>
      <c r="D10" s="1"/>
      <c r="E10" s="1"/>
      <c r="F10" s="1"/>
    </row>
    <row r="11" spans="1:12" ht="35.25">
      <c r="A11" s="184" t="s">
        <v>57</v>
      </c>
      <c r="B11" s="183"/>
      <c r="C11" s="183"/>
      <c r="D11" s="183"/>
      <c r="E11" s="183"/>
      <c r="F11" s="183"/>
      <c r="G11" s="183"/>
      <c r="H11" s="58"/>
      <c r="I11" s="58"/>
      <c r="J11" s="53"/>
      <c r="K11" s="53"/>
      <c r="L11" s="53"/>
    </row>
    <row r="12" spans="1:6" ht="15" customHeight="1">
      <c r="A12" s="1"/>
      <c r="B12" s="1"/>
      <c r="C12" s="1"/>
      <c r="D12" s="1"/>
      <c r="E12" s="1"/>
      <c r="F12" s="1"/>
    </row>
    <row r="13" s="3" customFormat="1" ht="9.75" customHeight="1"/>
    <row r="14" s="3" customFormat="1" ht="8.25" customHeight="1"/>
    <row r="15" s="3" customFormat="1" ht="18"/>
    <row r="16" s="3" customFormat="1" ht="18"/>
    <row r="17" s="3" customFormat="1" ht="12.75" customHeight="1"/>
    <row r="18" spans="1:2" s="3" customFormat="1" ht="36" customHeight="1">
      <c r="A18" s="186" t="s">
        <v>58</v>
      </c>
      <c r="B18" s="186"/>
    </row>
    <row r="19" spans="1:3" s="3" customFormat="1" ht="27" customHeight="1">
      <c r="A19" s="187" t="s">
        <v>59</v>
      </c>
      <c r="B19" s="187"/>
      <c r="C19" s="187"/>
    </row>
    <row r="20" spans="1:6" s="3" customFormat="1" ht="30" customHeight="1">
      <c r="A20" s="176" t="s">
        <v>60</v>
      </c>
      <c r="B20" s="176"/>
      <c r="C20" s="176"/>
      <c r="D20" s="176"/>
      <c r="E20" s="176"/>
      <c r="F20" s="176"/>
    </row>
    <row r="21" spans="1:6" s="3" customFormat="1" ht="30" customHeight="1">
      <c r="A21" s="176" t="s">
        <v>61</v>
      </c>
      <c r="B21" s="176"/>
      <c r="C21" s="176"/>
      <c r="D21" s="176"/>
      <c r="E21" s="176"/>
      <c r="F21" s="176"/>
    </row>
    <row r="22" spans="1:4" s="7" customFormat="1" ht="30" customHeight="1">
      <c r="A22" s="185" t="s">
        <v>62</v>
      </c>
      <c r="B22" s="185"/>
      <c r="C22" s="185"/>
      <c r="D22" s="185"/>
    </row>
    <row r="23" spans="1:3" s="3" customFormat="1" ht="33.75" customHeight="1">
      <c r="A23" s="187" t="s">
        <v>63</v>
      </c>
      <c r="B23" s="187"/>
      <c r="C23" s="187"/>
    </row>
    <row r="24" spans="1:6" s="6" customFormat="1" ht="26.25" customHeight="1">
      <c r="A24" s="176" t="s">
        <v>64</v>
      </c>
      <c r="B24" s="176"/>
      <c r="C24" s="176"/>
      <c r="D24" s="176"/>
      <c r="E24" s="176"/>
      <c r="F24" s="176"/>
    </row>
    <row r="25" spans="1:7" s="6" customFormat="1" ht="26.25" customHeight="1">
      <c r="A25" s="176" t="s">
        <v>65</v>
      </c>
      <c r="B25" s="176"/>
      <c r="C25" s="176"/>
      <c r="D25" s="176"/>
      <c r="E25" s="176"/>
      <c r="F25" s="176"/>
      <c r="G25" s="176"/>
    </row>
    <row r="26" spans="1:3" s="3" customFormat="1" ht="33" customHeight="1">
      <c r="A26" s="187" t="s">
        <v>66</v>
      </c>
      <c r="B26" s="187"/>
      <c r="C26" s="187"/>
    </row>
    <row r="27" spans="1:3" s="6" customFormat="1" ht="27" customHeight="1">
      <c r="A27" s="176" t="s">
        <v>67</v>
      </c>
      <c r="B27" s="176"/>
      <c r="C27" s="176"/>
    </row>
    <row r="28" spans="6:7" s="6" customFormat="1" ht="16.5" customHeight="1" thickBot="1">
      <c r="F28" s="181" t="s">
        <v>68</v>
      </c>
      <c r="G28" s="181"/>
    </row>
    <row r="29" spans="2:12" s="3" customFormat="1" ht="31.5" customHeight="1">
      <c r="B29" s="173" t="s">
        <v>8</v>
      </c>
      <c r="C29" s="175" t="s">
        <v>10</v>
      </c>
      <c r="D29" s="175"/>
      <c r="E29" s="175"/>
      <c r="F29" s="177" t="s">
        <v>9</v>
      </c>
      <c r="G29" s="179" t="s">
        <v>5</v>
      </c>
      <c r="H29" s="57"/>
      <c r="I29" s="57"/>
      <c r="J29" s="8" t="s">
        <v>69</v>
      </c>
      <c r="K29" s="9"/>
      <c r="L29" s="56" t="s">
        <v>69</v>
      </c>
    </row>
    <row r="30" spans="1:12" s="3" customFormat="1" ht="31.5" customHeight="1">
      <c r="A30" s="16"/>
      <c r="B30" s="174"/>
      <c r="C30" s="59" t="s">
        <v>70</v>
      </c>
      <c r="D30" s="59" t="s">
        <v>11</v>
      </c>
      <c r="E30" s="59" t="s">
        <v>12</v>
      </c>
      <c r="F30" s="178"/>
      <c r="G30" s="180"/>
      <c r="H30" s="56" t="s">
        <v>69</v>
      </c>
      <c r="I30" s="9"/>
      <c r="J30" s="9"/>
      <c r="K30" s="9"/>
      <c r="L30" s="9"/>
    </row>
    <row r="31" spans="1:12" s="3" customFormat="1" ht="31.5" customHeight="1" thickBot="1">
      <c r="A31" s="55"/>
      <c r="B31" s="166">
        <v>9203</v>
      </c>
      <c r="C31" s="167">
        <v>652</v>
      </c>
      <c r="D31" s="167">
        <v>1435</v>
      </c>
      <c r="E31" s="168">
        <f>C31-D31</f>
        <v>-783</v>
      </c>
      <c r="F31" s="167">
        <f>B31+E31</f>
        <v>8420</v>
      </c>
      <c r="G31" s="60"/>
      <c r="H31" s="8"/>
      <c r="I31" s="8"/>
      <c r="J31" s="8"/>
      <c r="K31" s="8"/>
      <c r="L31" s="8"/>
    </row>
    <row r="32" spans="1:12" s="3" customFormat="1" ht="33.75" customHeight="1">
      <c r="A32" s="176" t="s">
        <v>71</v>
      </c>
      <c r="B32" s="176"/>
      <c r="C32" s="176"/>
      <c r="D32" s="176"/>
      <c r="E32" s="176"/>
      <c r="F32" s="176"/>
      <c r="G32" s="8"/>
      <c r="H32" s="8"/>
      <c r="I32" s="8"/>
      <c r="J32" s="8"/>
      <c r="K32" s="8"/>
      <c r="L32" s="8"/>
    </row>
    <row r="33" spans="1:12" s="3" customFormat="1" ht="33.75" customHeight="1">
      <c r="A33" s="176" t="s">
        <v>72</v>
      </c>
      <c r="B33" s="176"/>
      <c r="C33" s="176"/>
      <c r="D33" s="176"/>
      <c r="E33" s="176"/>
      <c r="F33" s="176"/>
      <c r="G33" s="8"/>
      <c r="H33" s="8"/>
      <c r="I33" s="8"/>
      <c r="J33" s="8"/>
      <c r="K33" s="8"/>
      <c r="L33" s="8"/>
    </row>
    <row r="34" spans="1:12" s="3" customFormat="1" ht="33.75" customHeight="1">
      <c r="A34" s="176" t="s">
        <v>73</v>
      </c>
      <c r="B34" s="176"/>
      <c r="C34" s="176"/>
      <c r="D34" s="176"/>
      <c r="E34" s="176"/>
      <c r="F34" s="176"/>
      <c r="G34" s="8"/>
      <c r="H34" s="8"/>
      <c r="I34" s="8"/>
      <c r="J34" s="8"/>
      <c r="K34" s="8"/>
      <c r="L34" s="8"/>
    </row>
  </sheetData>
  <sheetProtection/>
  <mergeCells count="20">
    <mergeCell ref="A4:G4"/>
    <mergeCell ref="A11:G11"/>
    <mergeCell ref="A22:D22"/>
    <mergeCell ref="A18:B18"/>
    <mergeCell ref="A23:C23"/>
    <mergeCell ref="A19:C19"/>
    <mergeCell ref="A20:F20"/>
    <mergeCell ref="A21:F21"/>
    <mergeCell ref="A24:F24"/>
    <mergeCell ref="A25:G25"/>
    <mergeCell ref="A27:C27"/>
    <mergeCell ref="G29:G30"/>
    <mergeCell ref="F28:G28"/>
    <mergeCell ref="A26:C26"/>
    <mergeCell ref="B29:B30"/>
    <mergeCell ref="C29:E29"/>
    <mergeCell ref="A34:F34"/>
    <mergeCell ref="A32:F32"/>
    <mergeCell ref="A33:F33"/>
    <mergeCell ref="F29:F30"/>
  </mergeCells>
  <printOptions/>
  <pageMargins left="0.75" right="0.67" top="0.8" bottom="0.81" header="0.5" footer="0.5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6"/>
  <sheetViews>
    <sheetView zoomScale="70" zoomScaleNormal="70" zoomScalePageLayoutView="0" workbookViewId="0" topLeftCell="A10">
      <selection activeCell="E11" sqref="E11"/>
    </sheetView>
  </sheetViews>
  <sheetFormatPr defaultColWidth="8.88671875" defaultRowHeight="13.5"/>
  <cols>
    <col min="1" max="1" width="0.671875" style="0" customWidth="1"/>
    <col min="2" max="2" width="16.88671875" style="0" customWidth="1"/>
    <col min="3" max="3" width="18.3359375" style="0" customWidth="1"/>
    <col min="4" max="4" width="18.88671875" style="0" customWidth="1"/>
    <col min="5" max="5" width="16.88671875" style="0" customWidth="1"/>
    <col min="6" max="6" width="0.78125" style="0" customWidth="1"/>
    <col min="7" max="7" width="18.77734375" style="0" customWidth="1"/>
    <col min="8" max="8" width="16.5546875" style="0" customWidth="1"/>
    <col min="9" max="9" width="17.21484375" style="0" customWidth="1"/>
    <col min="10" max="10" width="18.77734375" style="0" customWidth="1"/>
  </cols>
  <sheetData>
    <row r="1" ht="6.75" customHeight="1"/>
    <row r="2" spans="2:10" ht="30.75" customHeight="1">
      <c r="B2" s="186" t="s">
        <v>218</v>
      </c>
      <c r="C2" s="194"/>
      <c r="D2" s="194"/>
      <c r="E2" s="194"/>
      <c r="F2" s="25"/>
      <c r="G2" s="26"/>
      <c r="H2" s="25"/>
      <c r="I2" s="25"/>
      <c r="J2" s="25"/>
    </row>
    <row r="3" spans="2:10" ht="29.25" customHeight="1">
      <c r="B3" s="195" t="s">
        <v>78</v>
      </c>
      <c r="C3" s="194"/>
      <c r="D3" s="25"/>
      <c r="E3" s="25"/>
      <c r="F3" s="25"/>
      <c r="G3" s="26"/>
      <c r="H3" s="25"/>
      <c r="I3" s="25"/>
      <c r="J3" s="25"/>
    </row>
    <row r="4" spans="2:10" ht="17.25" customHeight="1" thickBot="1">
      <c r="B4" s="2"/>
      <c r="C4" s="24"/>
      <c r="D4" s="24"/>
      <c r="E4" s="24"/>
      <c r="F4" s="24"/>
      <c r="G4" s="24"/>
      <c r="H4" s="24"/>
      <c r="I4" s="24"/>
      <c r="J4" s="117" t="s">
        <v>97</v>
      </c>
    </row>
    <row r="5" spans="2:10" s="49" customFormat="1" ht="39.75" customHeight="1">
      <c r="B5" s="188" t="s">
        <v>98</v>
      </c>
      <c r="C5" s="189"/>
      <c r="D5" s="189"/>
      <c r="E5" s="190"/>
      <c r="F5" s="118"/>
      <c r="G5" s="191" t="s">
        <v>99</v>
      </c>
      <c r="H5" s="192"/>
      <c r="I5" s="192"/>
      <c r="J5" s="193"/>
    </row>
    <row r="6" spans="2:10" s="49" customFormat="1" ht="39.75" customHeight="1">
      <c r="B6" s="83" t="s">
        <v>100</v>
      </c>
      <c r="C6" s="119" t="s">
        <v>101</v>
      </c>
      <c r="D6" s="120" t="s">
        <v>102</v>
      </c>
      <c r="E6" s="84" t="s">
        <v>103</v>
      </c>
      <c r="F6" s="118"/>
      <c r="G6" s="85" t="s">
        <v>100</v>
      </c>
      <c r="H6" s="119" t="s">
        <v>104</v>
      </c>
      <c r="I6" s="120" t="s">
        <v>105</v>
      </c>
      <c r="J6" s="84" t="s">
        <v>103</v>
      </c>
    </row>
    <row r="7" spans="2:10" s="49" customFormat="1" ht="39.75" customHeight="1">
      <c r="B7" s="112" t="s">
        <v>79</v>
      </c>
      <c r="C7" s="86">
        <f>SUM(C8:C16)</f>
        <v>4947430</v>
      </c>
      <c r="D7" s="86">
        <f>SUM(D8:D16)</f>
        <v>5855351</v>
      </c>
      <c r="E7" s="87">
        <f>SUM(E8:E16)</f>
        <v>907921</v>
      </c>
      <c r="F7" s="50">
        <f>SUM(F8:F16)</f>
        <v>0</v>
      </c>
      <c r="G7" s="112" t="s">
        <v>79</v>
      </c>
      <c r="H7" s="86">
        <f>SUM(H8:H16)</f>
        <v>4947430</v>
      </c>
      <c r="I7" s="86">
        <f>SUM(I8:I16)</f>
        <v>5855351</v>
      </c>
      <c r="J7" s="87">
        <f>SUM(J8:J16)</f>
        <v>907921</v>
      </c>
    </row>
    <row r="8" spans="2:10" s="49" customFormat="1" ht="39.75" customHeight="1">
      <c r="B8" s="112" t="s">
        <v>88</v>
      </c>
      <c r="C8" s="88">
        <v>0</v>
      </c>
      <c r="D8" s="88">
        <v>0</v>
      </c>
      <c r="E8" s="98">
        <f aca="true" t="shared" si="0" ref="E8:E16">D8-C8</f>
        <v>0</v>
      </c>
      <c r="F8" s="51"/>
      <c r="G8" s="112" t="s">
        <v>89</v>
      </c>
      <c r="H8" s="89">
        <v>0</v>
      </c>
      <c r="I8" s="89">
        <v>335000</v>
      </c>
      <c r="J8" s="98">
        <f>I8-H8</f>
        <v>335000</v>
      </c>
    </row>
    <row r="9" spans="2:10" s="49" customFormat="1" ht="39.75" customHeight="1">
      <c r="B9" s="112" t="s">
        <v>80</v>
      </c>
      <c r="C9" s="89">
        <v>0</v>
      </c>
      <c r="D9" s="89">
        <v>0</v>
      </c>
      <c r="E9" s="98">
        <f t="shared" si="0"/>
        <v>0</v>
      </c>
      <c r="F9" s="51"/>
      <c r="G9" s="114" t="s">
        <v>90</v>
      </c>
      <c r="H9" s="89">
        <v>743885</v>
      </c>
      <c r="I9" s="89">
        <v>1100000</v>
      </c>
      <c r="J9" s="98">
        <f aca="true" t="shared" si="1" ref="J9:J16">I9-H9</f>
        <v>356115</v>
      </c>
    </row>
    <row r="10" spans="2:10" s="49" customFormat="1" ht="39.75" customHeight="1">
      <c r="B10" s="112" t="s">
        <v>81</v>
      </c>
      <c r="C10" s="88">
        <v>0</v>
      </c>
      <c r="D10" s="88">
        <v>0</v>
      </c>
      <c r="E10" s="98">
        <f t="shared" si="0"/>
        <v>0</v>
      </c>
      <c r="F10" s="51"/>
      <c r="G10" s="112" t="s">
        <v>91</v>
      </c>
      <c r="H10" s="89">
        <v>0</v>
      </c>
      <c r="I10" s="89">
        <v>0</v>
      </c>
      <c r="J10" s="98">
        <f t="shared" si="1"/>
        <v>0</v>
      </c>
    </row>
    <row r="11" spans="2:10" s="49" customFormat="1" ht="39.75" customHeight="1">
      <c r="B11" s="112" t="s">
        <v>82</v>
      </c>
      <c r="C11" s="89">
        <v>160000</v>
      </c>
      <c r="D11" s="89">
        <v>240000</v>
      </c>
      <c r="E11" s="98">
        <f t="shared" si="0"/>
        <v>80000</v>
      </c>
      <c r="F11" s="51"/>
      <c r="G11" s="114" t="s">
        <v>92</v>
      </c>
      <c r="H11" s="89">
        <v>0</v>
      </c>
      <c r="I11" s="89">
        <v>0</v>
      </c>
      <c r="J11" s="98">
        <f t="shared" si="1"/>
        <v>0</v>
      </c>
    </row>
    <row r="12" spans="2:10" s="49" customFormat="1" ht="39.75" customHeight="1">
      <c r="B12" s="112" t="s">
        <v>83</v>
      </c>
      <c r="C12" s="89">
        <v>0</v>
      </c>
      <c r="D12" s="89">
        <v>1000000</v>
      </c>
      <c r="E12" s="98">
        <f t="shared" si="0"/>
        <v>1000000</v>
      </c>
      <c r="F12" s="51"/>
      <c r="G12" s="112" t="s">
        <v>93</v>
      </c>
      <c r="H12" s="89">
        <v>0</v>
      </c>
      <c r="I12" s="89">
        <v>3900000</v>
      </c>
      <c r="J12" s="98">
        <f t="shared" si="1"/>
        <v>3900000</v>
      </c>
    </row>
    <row r="13" spans="2:10" s="49" customFormat="1" ht="39.75" customHeight="1">
      <c r="B13" s="112" t="s">
        <v>84</v>
      </c>
      <c r="C13" s="89">
        <v>4350321</v>
      </c>
      <c r="D13" s="89">
        <v>4203545</v>
      </c>
      <c r="E13" s="98">
        <f t="shared" si="0"/>
        <v>-146776</v>
      </c>
      <c r="F13" s="51"/>
      <c r="G13" s="114" t="s">
        <v>94</v>
      </c>
      <c r="H13" s="89">
        <v>4203545</v>
      </c>
      <c r="I13" s="89">
        <v>520351</v>
      </c>
      <c r="J13" s="98">
        <f t="shared" si="1"/>
        <v>-3683194</v>
      </c>
    </row>
    <row r="14" spans="2:10" s="49" customFormat="1" ht="39.75" customHeight="1">
      <c r="B14" s="112" t="s">
        <v>85</v>
      </c>
      <c r="C14" s="89">
        <v>0</v>
      </c>
      <c r="D14" s="89">
        <v>0</v>
      </c>
      <c r="E14" s="98">
        <f t="shared" si="0"/>
        <v>0</v>
      </c>
      <c r="F14" s="51"/>
      <c r="G14" s="114" t="s">
        <v>95</v>
      </c>
      <c r="H14" s="89">
        <v>0</v>
      </c>
      <c r="I14" s="89">
        <v>0</v>
      </c>
      <c r="J14" s="98">
        <f t="shared" si="1"/>
        <v>0</v>
      </c>
    </row>
    <row r="15" spans="2:10" s="49" customFormat="1" ht="39.75" customHeight="1">
      <c r="B15" s="112" t="s">
        <v>86</v>
      </c>
      <c r="C15" s="90">
        <v>437109</v>
      </c>
      <c r="D15" s="90">
        <v>411806</v>
      </c>
      <c r="E15" s="98">
        <f t="shared" si="0"/>
        <v>-25303</v>
      </c>
      <c r="F15" s="51"/>
      <c r="G15" s="115" t="s">
        <v>96</v>
      </c>
      <c r="H15" s="90">
        <v>0</v>
      </c>
      <c r="I15" s="90">
        <v>0</v>
      </c>
      <c r="J15" s="100">
        <f t="shared" si="1"/>
        <v>0</v>
      </c>
    </row>
    <row r="16" spans="2:10" s="27" customFormat="1" ht="39.75" customHeight="1" thickBot="1">
      <c r="B16" s="113" t="s">
        <v>87</v>
      </c>
      <c r="C16" s="91">
        <v>0</v>
      </c>
      <c r="D16" s="91">
        <v>0</v>
      </c>
      <c r="E16" s="99">
        <f t="shared" si="0"/>
        <v>0</v>
      </c>
      <c r="F16" s="28"/>
      <c r="G16" s="116" t="s">
        <v>139</v>
      </c>
      <c r="H16" s="91">
        <v>0</v>
      </c>
      <c r="I16" s="91">
        <v>0</v>
      </c>
      <c r="J16" s="99">
        <f t="shared" si="1"/>
        <v>0</v>
      </c>
    </row>
    <row r="17" ht="21.75" customHeight="1"/>
    <row r="18" ht="21.75" customHeight="1"/>
    <row r="19" ht="21.75" customHeight="1"/>
    <row r="20" ht="21.75" customHeight="1"/>
  </sheetData>
  <sheetProtection/>
  <mergeCells count="4">
    <mergeCell ref="B5:E5"/>
    <mergeCell ref="G5:J5"/>
    <mergeCell ref="B2:E2"/>
    <mergeCell ref="B3:C3"/>
  </mergeCells>
  <printOptions/>
  <pageMargins left="0.5905511811023623" right="0.5118110236220472" top="0.984251968503937" bottom="0.6692913385826772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view="pageBreakPreview" zoomScale="70" zoomScaleNormal="70" zoomScaleSheetLayoutView="70" zoomScalePageLayoutView="0" workbookViewId="0" topLeftCell="A4">
      <selection activeCell="H22" sqref="H22"/>
    </sheetView>
  </sheetViews>
  <sheetFormatPr defaultColWidth="8.88671875" defaultRowHeight="13.5"/>
  <cols>
    <col min="1" max="1" width="2.10546875" style="36" customWidth="1"/>
    <col min="2" max="2" width="3.10546875" style="36" customWidth="1"/>
    <col min="3" max="3" width="0.10546875" style="36" customWidth="1"/>
    <col min="4" max="5" width="3.10546875" style="36" customWidth="1"/>
    <col min="6" max="6" width="33.99609375" style="36" customWidth="1"/>
    <col min="7" max="10" width="18.3359375" style="36" customWidth="1"/>
    <col min="11" max="11" width="32.10546875" style="36" customWidth="1"/>
    <col min="12" max="16384" width="8.88671875" style="36" customWidth="1"/>
  </cols>
  <sheetData>
    <row r="1" spans="2:7" s="29" customFormat="1" ht="35.25" customHeight="1">
      <c r="B1" s="195" t="s">
        <v>213</v>
      </c>
      <c r="C1" s="195"/>
      <c r="D1" s="195"/>
      <c r="E1" s="195"/>
      <c r="F1" s="195"/>
      <c r="G1" s="218"/>
    </row>
    <row r="2" s="29" customFormat="1" ht="17.25" thickBot="1">
      <c r="K2" s="121" t="s">
        <v>97</v>
      </c>
    </row>
    <row r="3" spans="2:11" s="31" customFormat="1" ht="34.5" customHeight="1">
      <c r="B3" s="229" t="s">
        <v>2</v>
      </c>
      <c r="C3" s="230"/>
      <c r="D3" s="230"/>
      <c r="E3" s="230"/>
      <c r="F3" s="231"/>
      <c r="G3" s="223" t="s">
        <v>106</v>
      </c>
      <c r="H3" s="224"/>
      <c r="I3" s="225" t="s">
        <v>211</v>
      </c>
      <c r="J3" s="227" t="s">
        <v>212</v>
      </c>
      <c r="K3" s="219" t="s">
        <v>3</v>
      </c>
    </row>
    <row r="4" spans="2:11" s="31" customFormat="1" ht="34.5" customHeight="1">
      <c r="B4" s="221" t="s">
        <v>107</v>
      </c>
      <c r="C4" s="222"/>
      <c r="D4" s="123" t="s">
        <v>108</v>
      </c>
      <c r="E4" s="123" t="s">
        <v>109</v>
      </c>
      <c r="F4" s="123" t="s">
        <v>110</v>
      </c>
      <c r="G4" s="124" t="s">
        <v>111</v>
      </c>
      <c r="H4" s="124" t="s">
        <v>112</v>
      </c>
      <c r="I4" s="226"/>
      <c r="J4" s="228"/>
      <c r="K4" s="220"/>
    </row>
    <row r="5" spans="2:11" s="32" customFormat="1" ht="34.5" customHeight="1">
      <c r="B5" s="207" t="s">
        <v>52</v>
      </c>
      <c r="C5" s="208"/>
      <c r="D5" s="208"/>
      <c r="E5" s="208"/>
      <c r="F5" s="206"/>
      <c r="G5" s="104">
        <f>+G6+G10</f>
        <v>597109</v>
      </c>
      <c r="H5" s="104">
        <f>+H6+H10</f>
        <v>597109</v>
      </c>
      <c r="I5" s="104">
        <f>+I6+I10</f>
        <v>1651806</v>
      </c>
      <c r="J5" s="104">
        <f>+J6+J10</f>
        <v>1054697</v>
      </c>
      <c r="K5" s="122"/>
    </row>
    <row r="6" spans="2:11" s="32" customFormat="1" ht="34.5" customHeight="1">
      <c r="B6" s="211"/>
      <c r="C6" s="76" t="s">
        <v>53</v>
      </c>
      <c r="D6" s="203" t="s">
        <v>208</v>
      </c>
      <c r="E6" s="204"/>
      <c r="F6" s="205"/>
      <c r="G6" s="89">
        <f>G7</f>
        <v>202573</v>
      </c>
      <c r="H6" s="89">
        <f>H7</f>
        <v>202573</v>
      </c>
      <c r="I6" s="89">
        <f>I7</f>
        <v>193905</v>
      </c>
      <c r="J6" s="109">
        <f aca="true" t="shared" si="0" ref="J6:J19">I6-H6</f>
        <v>-8668</v>
      </c>
      <c r="K6" s="52"/>
    </row>
    <row r="7" spans="2:11" s="32" customFormat="1" ht="34.5" customHeight="1">
      <c r="B7" s="212"/>
      <c r="C7" s="77"/>
      <c r="D7" s="210"/>
      <c r="E7" s="203" t="s">
        <v>204</v>
      </c>
      <c r="F7" s="205"/>
      <c r="G7" s="89">
        <f>SUM(G8:G9)</f>
        <v>202573</v>
      </c>
      <c r="H7" s="89">
        <f>SUM(H8:H9)</f>
        <v>202573</v>
      </c>
      <c r="I7" s="89">
        <f>SUM(I8:I9)</f>
        <v>193905</v>
      </c>
      <c r="J7" s="109">
        <f t="shared" si="0"/>
        <v>-8668</v>
      </c>
      <c r="K7" s="52"/>
    </row>
    <row r="8" spans="2:11" s="32" customFormat="1" ht="34.5" customHeight="1">
      <c r="B8" s="212"/>
      <c r="C8" s="78"/>
      <c r="D8" s="199"/>
      <c r="E8" s="198"/>
      <c r="F8" s="101" t="s">
        <v>202</v>
      </c>
      <c r="G8" s="89">
        <v>179773</v>
      </c>
      <c r="H8" s="89">
        <v>179773</v>
      </c>
      <c r="I8" s="89">
        <v>181854</v>
      </c>
      <c r="J8" s="109">
        <f t="shared" si="0"/>
        <v>2081</v>
      </c>
      <c r="K8" s="52"/>
    </row>
    <row r="9" spans="2:11" s="32" customFormat="1" ht="34.5" customHeight="1">
      <c r="B9" s="212"/>
      <c r="C9" s="79"/>
      <c r="D9" s="200"/>
      <c r="E9" s="209"/>
      <c r="F9" s="101" t="s">
        <v>203</v>
      </c>
      <c r="G9" s="89">
        <v>22800</v>
      </c>
      <c r="H9" s="89">
        <v>22800</v>
      </c>
      <c r="I9" s="89">
        <v>12051</v>
      </c>
      <c r="J9" s="109">
        <f t="shared" si="0"/>
        <v>-10749</v>
      </c>
      <c r="K9" s="52"/>
    </row>
    <row r="10" spans="2:11" s="32" customFormat="1" ht="34.5" customHeight="1">
      <c r="B10" s="212"/>
      <c r="C10" s="76" t="s">
        <v>54</v>
      </c>
      <c r="D10" s="203" t="s">
        <v>201</v>
      </c>
      <c r="E10" s="204"/>
      <c r="F10" s="205"/>
      <c r="G10" s="89">
        <f>G11+G14</f>
        <v>394536</v>
      </c>
      <c r="H10" s="89">
        <f>+H11+H14</f>
        <v>394536</v>
      </c>
      <c r="I10" s="89">
        <f>+I11+I14</f>
        <v>1457901</v>
      </c>
      <c r="J10" s="109">
        <f t="shared" si="0"/>
        <v>1063365</v>
      </c>
      <c r="K10" s="52"/>
    </row>
    <row r="11" spans="2:11" s="32" customFormat="1" ht="34.5" customHeight="1">
      <c r="B11" s="212"/>
      <c r="C11" s="77"/>
      <c r="D11" s="198"/>
      <c r="E11" s="204" t="s">
        <v>205</v>
      </c>
      <c r="F11" s="206"/>
      <c r="G11" s="89">
        <f>G12+G13</f>
        <v>234536</v>
      </c>
      <c r="H11" s="89">
        <f>H12+H13</f>
        <v>234536</v>
      </c>
      <c r="I11" s="89">
        <f>I12+I13</f>
        <v>1217901</v>
      </c>
      <c r="J11" s="109">
        <f t="shared" si="0"/>
        <v>983365</v>
      </c>
      <c r="K11" s="52"/>
    </row>
    <row r="12" spans="2:11" s="32" customFormat="1" ht="34.5" customHeight="1">
      <c r="B12" s="212"/>
      <c r="C12" s="80"/>
      <c r="D12" s="199"/>
      <c r="E12" s="201"/>
      <c r="F12" s="165" t="s">
        <v>206</v>
      </c>
      <c r="G12" s="89">
        <v>0</v>
      </c>
      <c r="H12" s="89">
        <v>0</v>
      </c>
      <c r="I12" s="89">
        <v>1000000</v>
      </c>
      <c r="J12" s="109">
        <f t="shared" si="0"/>
        <v>1000000</v>
      </c>
      <c r="K12" s="52"/>
    </row>
    <row r="13" spans="2:11" s="32" customFormat="1" ht="34.5" customHeight="1">
      <c r="B13" s="212"/>
      <c r="C13" s="80"/>
      <c r="D13" s="199"/>
      <c r="E13" s="202"/>
      <c r="F13" s="102" t="s">
        <v>207</v>
      </c>
      <c r="G13" s="89">
        <v>234536</v>
      </c>
      <c r="H13" s="89">
        <v>234536</v>
      </c>
      <c r="I13" s="89">
        <v>217901</v>
      </c>
      <c r="J13" s="109">
        <f t="shared" si="0"/>
        <v>-16635</v>
      </c>
      <c r="K13" s="52"/>
    </row>
    <row r="14" spans="2:11" s="32" customFormat="1" ht="34.5" customHeight="1">
      <c r="B14" s="212"/>
      <c r="C14" s="80"/>
      <c r="D14" s="199"/>
      <c r="E14" s="196" t="s">
        <v>209</v>
      </c>
      <c r="F14" s="197"/>
      <c r="G14" s="89">
        <f>G15</f>
        <v>160000</v>
      </c>
      <c r="H14" s="89">
        <f>H15</f>
        <v>160000</v>
      </c>
      <c r="I14" s="89">
        <f>I15</f>
        <v>240000</v>
      </c>
      <c r="J14" s="109">
        <f t="shared" si="0"/>
        <v>80000</v>
      </c>
      <c r="K14" s="52"/>
    </row>
    <row r="15" spans="2:11" s="32" customFormat="1" ht="34.5" customHeight="1">
      <c r="B15" s="232"/>
      <c r="C15" s="80"/>
      <c r="D15" s="200"/>
      <c r="E15" s="164"/>
      <c r="F15" s="102" t="s">
        <v>210</v>
      </c>
      <c r="G15" s="89">
        <v>160000</v>
      </c>
      <c r="H15" s="89">
        <v>160000</v>
      </c>
      <c r="I15" s="89">
        <v>240000</v>
      </c>
      <c r="J15" s="109">
        <f t="shared" si="0"/>
        <v>80000</v>
      </c>
      <c r="K15" s="33"/>
    </row>
    <row r="16" spans="2:11" s="32" customFormat="1" ht="34.5" customHeight="1">
      <c r="B16" s="207" t="s">
        <v>77</v>
      </c>
      <c r="C16" s="208"/>
      <c r="D16" s="208"/>
      <c r="E16" s="208"/>
      <c r="F16" s="206"/>
      <c r="G16" s="89">
        <f aca="true" t="shared" si="1" ref="G16:H18">G17</f>
        <v>4136513</v>
      </c>
      <c r="H16" s="89">
        <f t="shared" si="1"/>
        <v>4350321</v>
      </c>
      <c r="I16" s="89">
        <f>I17</f>
        <v>4203545</v>
      </c>
      <c r="J16" s="109">
        <f>I16-H16</f>
        <v>-146776</v>
      </c>
      <c r="K16" s="33"/>
    </row>
    <row r="17" spans="2:11" s="32" customFormat="1" ht="34.5" customHeight="1">
      <c r="B17" s="211"/>
      <c r="C17" s="81" t="s">
        <v>55</v>
      </c>
      <c r="D17" s="203" t="s">
        <v>200</v>
      </c>
      <c r="E17" s="204"/>
      <c r="F17" s="205"/>
      <c r="G17" s="89">
        <f t="shared" si="1"/>
        <v>4136513</v>
      </c>
      <c r="H17" s="89">
        <f t="shared" si="1"/>
        <v>4350321</v>
      </c>
      <c r="I17" s="89">
        <f>I18</f>
        <v>4203545</v>
      </c>
      <c r="J17" s="109">
        <f>I17-H17</f>
        <v>-146776</v>
      </c>
      <c r="K17" s="73"/>
    </row>
    <row r="18" spans="2:11" s="32" customFormat="1" ht="34.5" customHeight="1">
      <c r="B18" s="212"/>
      <c r="C18" s="77"/>
      <c r="D18" s="198"/>
      <c r="E18" s="203" t="s">
        <v>199</v>
      </c>
      <c r="F18" s="205"/>
      <c r="G18" s="89">
        <f t="shared" si="1"/>
        <v>4136513</v>
      </c>
      <c r="H18" s="89">
        <f t="shared" si="1"/>
        <v>4350321</v>
      </c>
      <c r="I18" s="89">
        <f>I19</f>
        <v>4203545</v>
      </c>
      <c r="J18" s="109">
        <f>I18-H18</f>
        <v>-146776</v>
      </c>
      <c r="K18" s="73"/>
    </row>
    <row r="19" spans="2:11" s="32" customFormat="1" ht="34.5" customHeight="1" thickBot="1">
      <c r="B19" s="213"/>
      <c r="C19" s="82"/>
      <c r="D19" s="214"/>
      <c r="E19" s="103"/>
      <c r="F19" s="103" t="s">
        <v>198</v>
      </c>
      <c r="G19" s="90">
        <v>4136513</v>
      </c>
      <c r="H19" s="90">
        <v>4350321</v>
      </c>
      <c r="I19" s="90">
        <f>'지출계획(사업별)'!I18</f>
        <v>4203545</v>
      </c>
      <c r="J19" s="110">
        <f t="shared" si="0"/>
        <v>-146776</v>
      </c>
      <c r="K19" s="74" t="s">
        <v>41</v>
      </c>
    </row>
    <row r="20" spans="2:11" s="32" customFormat="1" ht="34.5" customHeight="1" thickBot="1" thickTop="1">
      <c r="B20" s="215" t="s">
        <v>0</v>
      </c>
      <c r="C20" s="216"/>
      <c r="D20" s="216"/>
      <c r="E20" s="216"/>
      <c r="F20" s="217"/>
      <c r="G20" s="105">
        <f>G5+G16</f>
        <v>4733622</v>
      </c>
      <c r="H20" s="105">
        <f>H5+H16</f>
        <v>4947430</v>
      </c>
      <c r="I20" s="105">
        <f>I5+I16</f>
        <v>5855351</v>
      </c>
      <c r="J20" s="105">
        <f>J5+J16</f>
        <v>907921</v>
      </c>
      <c r="K20" s="34"/>
    </row>
    <row r="21" spans="7:10" s="32" customFormat="1" ht="16.5">
      <c r="G21" s="35"/>
      <c r="H21" s="35">
        <f>H20-'지출계획(사업별)'!I19</f>
        <v>0</v>
      </c>
      <c r="I21" s="35"/>
      <c r="J21" s="35"/>
    </row>
    <row r="22" spans="7:10" s="32" customFormat="1" ht="16.5">
      <c r="G22" s="35"/>
      <c r="H22" s="35">
        <f>H20-H19</f>
        <v>597109</v>
      </c>
      <c r="I22" s="35">
        <f>I20-I19-I12</f>
        <v>651806</v>
      </c>
      <c r="J22" s="35"/>
    </row>
    <row r="23" spans="7:10" s="32" customFormat="1" ht="16.5">
      <c r="G23" s="35"/>
      <c r="H23" s="35"/>
      <c r="I23" s="35"/>
      <c r="J23" s="35"/>
    </row>
    <row r="24" spans="7:10" s="32" customFormat="1" ht="16.5">
      <c r="G24" s="35"/>
      <c r="H24" s="35"/>
      <c r="I24" s="35"/>
      <c r="J24" s="35"/>
    </row>
    <row r="25" spans="7:10" s="32" customFormat="1" ht="16.5">
      <c r="G25" s="35"/>
      <c r="H25" s="35"/>
      <c r="I25" s="35"/>
      <c r="J25" s="35"/>
    </row>
    <row r="26" spans="7:10" s="32" customFormat="1" ht="16.5">
      <c r="G26" s="35"/>
      <c r="H26" s="35"/>
      <c r="I26" s="35"/>
      <c r="J26" s="35"/>
    </row>
    <row r="27" spans="7:10" s="32" customFormat="1" ht="16.5">
      <c r="G27" s="35"/>
      <c r="H27" s="35"/>
      <c r="I27" s="35"/>
      <c r="J27" s="35"/>
    </row>
    <row r="28" s="32" customFormat="1" ht="16.5"/>
    <row r="29" s="32" customFormat="1" ht="16.5"/>
    <row r="30" s="32" customFormat="1" ht="16.5"/>
    <row r="31" s="32" customFormat="1" ht="16.5"/>
  </sheetData>
  <sheetProtection/>
  <mergeCells count="24">
    <mergeCell ref="B6:B15"/>
    <mergeCell ref="B1:G1"/>
    <mergeCell ref="K3:K4"/>
    <mergeCell ref="B4:C4"/>
    <mergeCell ref="G3:H3"/>
    <mergeCell ref="I3:I4"/>
    <mergeCell ref="J3:J4"/>
    <mergeCell ref="B3:F3"/>
    <mergeCell ref="B17:B19"/>
    <mergeCell ref="E18:F18"/>
    <mergeCell ref="D18:D19"/>
    <mergeCell ref="D17:F17"/>
    <mergeCell ref="B16:F16"/>
    <mergeCell ref="B20:F20"/>
    <mergeCell ref="E14:F14"/>
    <mergeCell ref="D11:D15"/>
    <mergeCell ref="E12:E13"/>
    <mergeCell ref="D6:F6"/>
    <mergeCell ref="E11:F11"/>
    <mergeCell ref="B5:F5"/>
    <mergeCell ref="D10:F10"/>
    <mergeCell ref="E7:F7"/>
    <mergeCell ref="E8:E9"/>
    <mergeCell ref="D7:D9"/>
  </mergeCells>
  <printOptions/>
  <pageMargins left="0.5905511811023623" right="0.5905511811023623" top="0.5905511811023623" bottom="0.5118110236220472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="70" zoomScaleNormal="70" zoomScalePageLayoutView="0" workbookViewId="0" topLeftCell="A4">
      <selection activeCell="O12" sqref="O12"/>
    </sheetView>
  </sheetViews>
  <sheetFormatPr defaultColWidth="8.88671875" defaultRowHeight="13.5"/>
  <cols>
    <col min="1" max="1" width="1.5625" style="29" customWidth="1"/>
    <col min="2" max="6" width="5.10546875" style="29" customWidth="1"/>
    <col min="7" max="7" width="26.3359375" style="29" customWidth="1"/>
    <col min="8" max="11" width="14.5546875" style="29" customWidth="1"/>
    <col min="12" max="12" width="33.21484375" style="29" customWidth="1"/>
    <col min="13" max="16384" width="8.88671875" style="29" customWidth="1"/>
  </cols>
  <sheetData>
    <row r="1" spans="2:7" ht="30.75" customHeight="1">
      <c r="B1" s="195" t="s">
        <v>216</v>
      </c>
      <c r="C1" s="195"/>
      <c r="D1" s="195"/>
      <c r="E1" s="195"/>
      <c r="F1" s="195"/>
      <c r="G1" s="195"/>
    </row>
    <row r="2" ht="19.5" thickBot="1">
      <c r="L2" s="30" t="s">
        <v>1</v>
      </c>
    </row>
    <row r="3" spans="2:12" s="31" customFormat="1" ht="33.75" customHeight="1">
      <c r="B3" s="229" t="s">
        <v>2</v>
      </c>
      <c r="C3" s="230"/>
      <c r="D3" s="230"/>
      <c r="E3" s="230"/>
      <c r="F3" s="230"/>
      <c r="G3" s="231"/>
      <c r="H3" s="248" t="s">
        <v>106</v>
      </c>
      <c r="I3" s="249"/>
      <c r="J3" s="254" t="s">
        <v>214</v>
      </c>
      <c r="K3" s="256" t="s">
        <v>212</v>
      </c>
      <c r="L3" s="219" t="s">
        <v>4</v>
      </c>
    </row>
    <row r="4" spans="2:12" s="31" customFormat="1" ht="33.75" customHeight="1" thickBot="1">
      <c r="B4" s="125" t="s">
        <v>113</v>
      </c>
      <c r="C4" s="126" t="s">
        <v>114</v>
      </c>
      <c r="D4" s="126" t="s">
        <v>115</v>
      </c>
      <c r="E4" s="126" t="s">
        <v>116</v>
      </c>
      <c r="F4" s="126" t="s">
        <v>117</v>
      </c>
      <c r="G4" s="126" t="s">
        <v>118</v>
      </c>
      <c r="H4" s="127" t="s">
        <v>111</v>
      </c>
      <c r="I4" s="127" t="s">
        <v>112</v>
      </c>
      <c r="J4" s="255"/>
      <c r="K4" s="257"/>
      <c r="L4" s="244"/>
    </row>
    <row r="5" spans="2:12" s="37" customFormat="1" ht="32.25" customHeight="1" thickTop="1">
      <c r="B5" s="233" t="s">
        <v>119</v>
      </c>
      <c r="C5" s="234"/>
      <c r="D5" s="234"/>
      <c r="E5" s="234"/>
      <c r="F5" s="234"/>
      <c r="G5" s="235"/>
      <c r="H5" s="104">
        <f>H6</f>
        <v>4733622</v>
      </c>
      <c r="I5" s="104">
        <f aca="true" t="shared" si="0" ref="I5:J7">I6</f>
        <v>4947430</v>
      </c>
      <c r="J5" s="104">
        <f t="shared" si="0"/>
        <v>5855351</v>
      </c>
      <c r="K5" s="109">
        <f aca="true" t="shared" si="1" ref="K5:K13">J5-I5</f>
        <v>907921</v>
      </c>
      <c r="L5" s="38"/>
    </row>
    <row r="6" spans="2:12" s="37" customFormat="1" ht="32.25" customHeight="1">
      <c r="B6" s="239"/>
      <c r="C6" s="236" t="s">
        <v>120</v>
      </c>
      <c r="D6" s="237"/>
      <c r="E6" s="237"/>
      <c r="F6" s="237"/>
      <c r="G6" s="238"/>
      <c r="H6" s="89">
        <f>H7</f>
        <v>4733622</v>
      </c>
      <c r="I6" s="89">
        <f t="shared" si="0"/>
        <v>4947430</v>
      </c>
      <c r="J6" s="89">
        <f t="shared" si="0"/>
        <v>5855351</v>
      </c>
      <c r="K6" s="109">
        <f t="shared" si="1"/>
        <v>907921</v>
      </c>
      <c r="L6" s="39"/>
    </row>
    <row r="7" spans="2:12" s="37" customFormat="1" ht="32.25" customHeight="1">
      <c r="B7" s="240"/>
      <c r="C7" s="245" t="s">
        <v>7</v>
      </c>
      <c r="D7" s="236" t="s">
        <v>76</v>
      </c>
      <c r="E7" s="237"/>
      <c r="F7" s="237"/>
      <c r="G7" s="238"/>
      <c r="H7" s="89">
        <f>H8</f>
        <v>4733622</v>
      </c>
      <c r="I7" s="89">
        <f t="shared" si="0"/>
        <v>4947430</v>
      </c>
      <c r="J7" s="89">
        <f t="shared" si="0"/>
        <v>5855351</v>
      </c>
      <c r="K7" s="109">
        <f t="shared" si="1"/>
        <v>907921</v>
      </c>
      <c r="L7" s="39"/>
    </row>
    <row r="8" spans="2:12" s="37" customFormat="1" ht="32.25" customHeight="1">
      <c r="B8" s="240"/>
      <c r="C8" s="246"/>
      <c r="D8" s="245"/>
      <c r="E8" s="242" t="s">
        <v>42</v>
      </c>
      <c r="F8" s="250"/>
      <c r="G8" s="238"/>
      <c r="H8" s="89">
        <f>SUM(H9,H11,H16)</f>
        <v>4733622</v>
      </c>
      <c r="I8" s="89">
        <f>SUM(I9,I11,I16)</f>
        <v>4947430</v>
      </c>
      <c r="J8" s="89">
        <f>SUM(J9,J11,J16)</f>
        <v>5855351</v>
      </c>
      <c r="K8" s="109">
        <f t="shared" si="1"/>
        <v>907921</v>
      </c>
      <c r="L8" s="39"/>
    </row>
    <row r="9" spans="2:12" s="37" customFormat="1" ht="32.25" customHeight="1">
      <c r="B9" s="240"/>
      <c r="C9" s="246"/>
      <c r="D9" s="246"/>
      <c r="E9" s="245" t="s">
        <v>7</v>
      </c>
      <c r="F9" s="242" t="s">
        <v>43</v>
      </c>
      <c r="G9" s="238"/>
      <c r="H9" s="89">
        <f>H10</f>
        <v>0</v>
      </c>
      <c r="I9" s="89">
        <f>I10</f>
        <v>0</v>
      </c>
      <c r="J9" s="89">
        <f>J10</f>
        <v>0</v>
      </c>
      <c r="K9" s="109">
        <f t="shared" si="1"/>
        <v>0</v>
      </c>
      <c r="L9" s="39"/>
    </row>
    <row r="10" spans="2:12" s="37" customFormat="1" ht="32.25" customHeight="1">
      <c r="B10" s="240"/>
      <c r="C10" s="246"/>
      <c r="D10" s="246"/>
      <c r="E10" s="246"/>
      <c r="F10" s="130"/>
      <c r="G10" s="40" t="s">
        <v>44</v>
      </c>
      <c r="H10" s="89"/>
      <c r="I10" s="89">
        <v>0</v>
      </c>
      <c r="J10" s="89">
        <v>0</v>
      </c>
      <c r="K10" s="109">
        <f t="shared" si="1"/>
        <v>0</v>
      </c>
      <c r="L10" s="41"/>
    </row>
    <row r="11" spans="2:12" s="37" customFormat="1" ht="32.25" customHeight="1">
      <c r="B11" s="240"/>
      <c r="C11" s="246"/>
      <c r="D11" s="246"/>
      <c r="E11" s="246"/>
      <c r="F11" s="242" t="s">
        <v>121</v>
      </c>
      <c r="G11" s="243"/>
      <c r="H11" s="89">
        <f>SUM(H12:H15)</f>
        <v>1620000</v>
      </c>
      <c r="I11" s="89">
        <f>SUM(I12:I15)</f>
        <v>743885</v>
      </c>
      <c r="J11" s="89">
        <f>SUM(J12:J15)</f>
        <v>1435000</v>
      </c>
      <c r="K11" s="109">
        <f t="shared" si="1"/>
        <v>691115</v>
      </c>
      <c r="L11" s="39"/>
    </row>
    <row r="12" spans="2:12" s="37" customFormat="1" ht="32.25" customHeight="1">
      <c r="B12" s="240"/>
      <c r="C12" s="246"/>
      <c r="D12" s="246"/>
      <c r="E12" s="246"/>
      <c r="F12" s="258"/>
      <c r="G12" s="75" t="s">
        <v>46</v>
      </c>
      <c r="H12" s="89">
        <v>1470000</v>
      </c>
      <c r="I12" s="89">
        <v>593885</v>
      </c>
      <c r="J12" s="89">
        <v>950000</v>
      </c>
      <c r="K12" s="109">
        <f t="shared" si="1"/>
        <v>356115</v>
      </c>
      <c r="L12" s="39"/>
    </row>
    <row r="13" spans="2:12" s="37" customFormat="1" ht="32.25" customHeight="1">
      <c r="B13" s="240"/>
      <c r="C13" s="246"/>
      <c r="D13" s="246"/>
      <c r="E13" s="246"/>
      <c r="F13" s="246"/>
      <c r="G13" s="75" t="s">
        <v>47</v>
      </c>
      <c r="H13" s="89">
        <v>150000</v>
      </c>
      <c r="I13" s="89">
        <v>150000</v>
      </c>
      <c r="J13" s="89">
        <v>150000</v>
      </c>
      <c r="K13" s="109">
        <f t="shared" si="1"/>
        <v>0</v>
      </c>
      <c r="L13" s="39"/>
    </row>
    <row r="14" spans="2:12" s="37" customFormat="1" ht="32.25" customHeight="1">
      <c r="B14" s="240"/>
      <c r="C14" s="246"/>
      <c r="D14" s="246"/>
      <c r="E14" s="246"/>
      <c r="F14" s="246"/>
      <c r="G14" s="75" t="s">
        <v>48</v>
      </c>
      <c r="H14" s="89">
        <v>0</v>
      </c>
      <c r="I14" s="89">
        <v>0</v>
      </c>
      <c r="J14" s="89">
        <v>35000</v>
      </c>
      <c r="K14" s="109">
        <f>J14-I14</f>
        <v>35000</v>
      </c>
      <c r="L14" s="39"/>
    </row>
    <row r="15" spans="2:12" s="37" customFormat="1" ht="32.25" customHeight="1">
      <c r="B15" s="240"/>
      <c r="C15" s="246"/>
      <c r="D15" s="246"/>
      <c r="E15" s="246"/>
      <c r="F15" s="259"/>
      <c r="G15" s="75" t="s">
        <v>49</v>
      </c>
      <c r="H15" s="89">
        <v>0</v>
      </c>
      <c r="I15" s="89">
        <v>0</v>
      </c>
      <c r="J15" s="89">
        <v>300000</v>
      </c>
      <c r="K15" s="109">
        <f>J15-I15</f>
        <v>300000</v>
      </c>
      <c r="L15" s="39"/>
    </row>
    <row r="16" spans="2:12" s="37" customFormat="1" ht="32.25" customHeight="1">
      <c r="B16" s="240"/>
      <c r="C16" s="246"/>
      <c r="D16" s="246"/>
      <c r="E16" s="246"/>
      <c r="F16" s="242" t="s">
        <v>122</v>
      </c>
      <c r="G16" s="243"/>
      <c r="H16" s="89">
        <f>H17+H18</f>
        <v>3113622</v>
      </c>
      <c r="I16" s="89">
        <f>I17+I18</f>
        <v>4203545</v>
      </c>
      <c r="J16" s="89">
        <f>J17+J18</f>
        <v>4420351</v>
      </c>
      <c r="K16" s="109">
        <f>J16-I16</f>
        <v>216806</v>
      </c>
      <c r="L16" s="39"/>
    </row>
    <row r="17" spans="2:12" s="37" customFormat="1" ht="32.25" customHeight="1">
      <c r="B17" s="240"/>
      <c r="C17" s="246"/>
      <c r="D17" s="246"/>
      <c r="E17" s="246"/>
      <c r="F17" s="245"/>
      <c r="G17" s="132" t="s">
        <v>123</v>
      </c>
      <c r="H17" s="90">
        <v>0</v>
      </c>
      <c r="I17" s="90">
        <v>0</v>
      </c>
      <c r="J17" s="90">
        <v>3900000</v>
      </c>
      <c r="K17" s="109">
        <f>J17-I17</f>
        <v>3900000</v>
      </c>
      <c r="L17" s="170" t="s">
        <v>215</v>
      </c>
    </row>
    <row r="18" spans="2:12" s="37" customFormat="1" ht="32.25" customHeight="1" thickBot="1">
      <c r="B18" s="241"/>
      <c r="C18" s="247"/>
      <c r="D18" s="247"/>
      <c r="E18" s="247"/>
      <c r="F18" s="214"/>
      <c r="G18" s="169" t="s">
        <v>45</v>
      </c>
      <c r="H18" s="90">
        <v>3113622</v>
      </c>
      <c r="I18" s="90">
        <v>4203545</v>
      </c>
      <c r="J18" s="90">
        <v>520351</v>
      </c>
      <c r="K18" s="109">
        <f>J18-I18</f>
        <v>-3683194</v>
      </c>
      <c r="L18" s="133" t="s">
        <v>50</v>
      </c>
    </row>
    <row r="19" spans="2:12" s="37" customFormat="1" ht="32.25" customHeight="1" thickBot="1" thickTop="1">
      <c r="B19" s="251" t="s">
        <v>0</v>
      </c>
      <c r="C19" s="252"/>
      <c r="D19" s="252"/>
      <c r="E19" s="252"/>
      <c r="F19" s="252"/>
      <c r="G19" s="253"/>
      <c r="H19" s="105">
        <f>H5</f>
        <v>4733622</v>
      </c>
      <c r="I19" s="105">
        <f>I5</f>
        <v>4947430</v>
      </c>
      <c r="J19" s="105">
        <f>J5</f>
        <v>5855351</v>
      </c>
      <c r="K19" s="111">
        <f>K5</f>
        <v>907921</v>
      </c>
      <c r="L19" s="42"/>
    </row>
    <row r="20" spans="8:12" s="43" customFormat="1" ht="16.5">
      <c r="H20" s="44">
        <f>H19-수입계획!G20</f>
        <v>0</v>
      </c>
      <c r="I20" s="44">
        <f>I19-수입계획!H20</f>
        <v>0</v>
      </c>
      <c r="J20" s="44">
        <f>J19-수입계획!I20</f>
        <v>0</v>
      </c>
      <c r="K20" s="44"/>
      <c r="L20" s="45"/>
    </row>
    <row r="21" spans="8:12" s="43" customFormat="1" ht="16.5">
      <c r="H21" s="44"/>
      <c r="I21" s="44">
        <f>I19-I18</f>
        <v>743885</v>
      </c>
      <c r="J21" s="44">
        <f>J19-J18-J17</f>
        <v>1435000</v>
      </c>
      <c r="K21" s="44"/>
      <c r="L21" s="46"/>
    </row>
    <row r="22" spans="8:12" s="43" customFormat="1" ht="16.5">
      <c r="H22" s="44"/>
      <c r="I22" s="44"/>
      <c r="J22" s="44"/>
      <c r="K22" s="44"/>
      <c r="L22" s="47"/>
    </row>
    <row r="23" spans="8:12" s="43" customFormat="1" ht="16.5">
      <c r="H23" s="44"/>
      <c r="I23" s="44"/>
      <c r="J23" s="44"/>
      <c r="K23" s="44"/>
      <c r="L23" s="47"/>
    </row>
    <row r="24" spans="8:12" s="43" customFormat="1" ht="16.5">
      <c r="H24" s="44"/>
      <c r="I24" s="44"/>
      <c r="J24" s="44"/>
      <c r="K24" s="44"/>
      <c r="L24" s="47"/>
    </row>
    <row r="25" spans="8:12" s="43" customFormat="1" ht="16.5">
      <c r="H25" s="44"/>
      <c r="I25" s="44"/>
      <c r="J25" s="44"/>
      <c r="K25" s="44"/>
      <c r="L25" s="47"/>
    </row>
    <row r="26" spans="8:11" ht="16.5">
      <c r="H26" s="48"/>
      <c r="I26" s="48"/>
      <c r="J26" s="48"/>
      <c r="K26" s="48"/>
    </row>
    <row r="27" spans="8:11" ht="16.5">
      <c r="H27" s="48"/>
      <c r="I27" s="48"/>
      <c r="J27" s="48"/>
      <c r="K27" s="48"/>
    </row>
  </sheetData>
  <sheetProtection/>
  <mergeCells count="20">
    <mergeCell ref="B19:G19"/>
    <mergeCell ref="B3:G3"/>
    <mergeCell ref="J3:J4"/>
    <mergeCell ref="K3:K4"/>
    <mergeCell ref="F17:F18"/>
    <mergeCell ref="F12:F15"/>
    <mergeCell ref="L3:L4"/>
    <mergeCell ref="C7:C18"/>
    <mergeCell ref="D8:D18"/>
    <mergeCell ref="E9:E18"/>
    <mergeCell ref="H3:I3"/>
    <mergeCell ref="E8:G8"/>
    <mergeCell ref="F9:G9"/>
    <mergeCell ref="B1:G1"/>
    <mergeCell ref="B5:G5"/>
    <mergeCell ref="C6:G6"/>
    <mergeCell ref="D7:G7"/>
    <mergeCell ref="B6:B18"/>
    <mergeCell ref="F11:G11"/>
    <mergeCell ref="F16:G16"/>
  </mergeCells>
  <printOptions/>
  <pageMargins left="0.5905511811023623" right="0.5118110236220472" top="0.7874015748031497" bottom="0.5905511811023623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0"/>
  <sheetViews>
    <sheetView view="pageBreakPreview" zoomScale="70" zoomScaleNormal="85" zoomScaleSheetLayoutView="70" zoomScalePageLayoutView="0" workbookViewId="0" topLeftCell="A1">
      <selection activeCell="H7" sqref="H7"/>
    </sheetView>
  </sheetViews>
  <sheetFormatPr defaultColWidth="8.88671875" defaultRowHeight="13.5"/>
  <cols>
    <col min="1" max="1" width="8.5546875" style="2" customWidth="1"/>
    <col min="2" max="2" width="11.6640625" style="2" customWidth="1"/>
    <col min="3" max="3" width="11.5546875" style="2" customWidth="1"/>
    <col min="4" max="4" width="10.77734375" style="2" customWidth="1"/>
    <col min="5" max="5" width="9.3359375" style="2" customWidth="1"/>
    <col min="6" max="6" width="10.99609375" style="2" customWidth="1"/>
    <col min="7" max="7" width="10.3359375" style="2" customWidth="1"/>
    <col min="8" max="8" width="11.6640625" style="2" customWidth="1"/>
    <col min="9" max="9" width="10.21484375" style="2" customWidth="1"/>
    <col min="10" max="10" width="10.6640625" style="2" customWidth="1"/>
    <col min="11" max="11" width="10.3359375" style="2" customWidth="1"/>
    <col min="12" max="12" width="10.5546875" style="2" customWidth="1"/>
    <col min="13" max="13" width="9.77734375" style="2" customWidth="1"/>
    <col min="14" max="14" width="11.6640625" style="2" customWidth="1"/>
    <col min="15" max="15" width="11.10546875" style="2" customWidth="1"/>
    <col min="16" max="16384" width="8.88671875" style="2" customWidth="1"/>
  </cols>
  <sheetData>
    <row r="1" spans="1:9" s="3" customFormat="1" ht="48" customHeight="1">
      <c r="A1" s="260" t="s">
        <v>217</v>
      </c>
      <c r="B1" s="260"/>
      <c r="C1" s="260"/>
      <c r="D1" s="260"/>
      <c r="E1" s="260"/>
      <c r="F1" s="260"/>
      <c r="G1" s="260"/>
      <c r="I1" s="4"/>
    </row>
    <row r="2" ht="20.25" customHeight="1" thickBot="1">
      <c r="N2" s="63" t="s">
        <v>124</v>
      </c>
    </row>
    <row r="3" spans="1:14" s="13" customFormat="1" ht="50.25" customHeight="1">
      <c r="A3" s="264" t="s">
        <v>125</v>
      </c>
      <c r="B3" s="266" t="s">
        <v>126</v>
      </c>
      <c r="C3" s="266"/>
      <c r="D3" s="266"/>
      <c r="E3" s="266"/>
      <c r="F3" s="266"/>
      <c r="G3" s="266"/>
      <c r="H3" s="267" t="s">
        <v>127</v>
      </c>
      <c r="I3" s="268"/>
      <c r="J3" s="268"/>
      <c r="K3" s="268"/>
      <c r="L3" s="268"/>
      <c r="M3" s="269"/>
      <c r="N3" s="261" t="s">
        <v>128</v>
      </c>
    </row>
    <row r="4" spans="1:14" s="13" customFormat="1" ht="50.25" customHeight="1">
      <c r="A4" s="265"/>
      <c r="B4" s="134" t="s">
        <v>129</v>
      </c>
      <c r="C4" s="134" t="s">
        <v>88</v>
      </c>
      <c r="D4" s="134" t="s">
        <v>130</v>
      </c>
      <c r="E4" s="134" t="s">
        <v>131</v>
      </c>
      <c r="F4" s="134" t="s">
        <v>132</v>
      </c>
      <c r="G4" s="134" t="s">
        <v>133</v>
      </c>
      <c r="H4" s="134" t="s">
        <v>134</v>
      </c>
      <c r="I4" s="135" t="s">
        <v>135</v>
      </c>
      <c r="J4" s="135" t="s">
        <v>136</v>
      </c>
      <c r="K4" s="134" t="s">
        <v>137</v>
      </c>
      <c r="L4" s="135" t="s">
        <v>138</v>
      </c>
      <c r="M4" s="135" t="s">
        <v>139</v>
      </c>
      <c r="N4" s="262"/>
    </row>
    <row r="5" spans="1:14" s="10" customFormat="1" ht="39.75" customHeight="1">
      <c r="A5" s="136" t="s">
        <v>140</v>
      </c>
      <c r="B5" s="140">
        <f>SUM(C5:G5)</f>
        <v>7055043</v>
      </c>
      <c r="C5" s="140">
        <v>6000000</v>
      </c>
      <c r="D5" s="140">
        <v>782000</v>
      </c>
      <c r="E5" s="140">
        <v>0</v>
      </c>
      <c r="F5" s="140">
        <v>273015</v>
      </c>
      <c r="G5" s="140">
        <v>28</v>
      </c>
      <c r="H5" s="140">
        <f>SUM(I5:M5)</f>
        <v>185300</v>
      </c>
      <c r="I5" s="140">
        <v>15300</v>
      </c>
      <c r="J5" s="140">
        <v>0</v>
      </c>
      <c r="K5" s="140">
        <v>170000</v>
      </c>
      <c r="L5" s="140">
        <v>0</v>
      </c>
      <c r="M5" s="140">
        <v>0</v>
      </c>
      <c r="N5" s="141">
        <f>B5-H5</f>
        <v>6869743</v>
      </c>
    </row>
    <row r="6" spans="1:15" s="10" customFormat="1" ht="39.75" customHeight="1">
      <c r="A6" s="137" t="s">
        <v>141</v>
      </c>
      <c r="B6" s="140">
        <f aca="true" t="shared" si="0" ref="B6:B11">SUM(C6:G6)</f>
        <v>1331407</v>
      </c>
      <c r="C6" s="140">
        <v>1000000</v>
      </c>
      <c r="D6" s="140">
        <v>0</v>
      </c>
      <c r="E6" s="140">
        <v>0</v>
      </c>
      <c r="F6" s="140">
        <v>331407</v>
      </c>
      <c r="G6" s="140">
        <v>0</v>
      </c>
      <c r="H6" s="140">
        <f aca="true" t="shared" si="1" ref="H6:H11">SUM(I6:M6)</f>
        <v>176000</v>
      </c>
      <c r="I6" s="140">
        <v>16000</v>
      </c>
      <c r="J6" s="140">
        <v>0</v>
      </c>
      <c r="K6" s="140">
        <v>160000</v>
      </c>
      <c r="L6" s="140">
        <v>0</v>
      </c>
      <c r="M6" s="140">
        <v>0</v>
      </c>
      <c r="N6" s="141">
        <f aca="true" t="shared" si="2" ref="N6:N11">B6-H6</f>
        <v>1155407</v>
      </c>
      <c r="O6" s="94">
        <f>N5+N6</f>
        <v>8025150</v>
      </c>
    </row>
    <row r="7" spans="1:15" s="10" customFormat="1" ht="39.75" customHeight="1">
      <c r="A7" s="137" t="s">
        <v>142</v>
      </c>
      <c r="B7" s="140">
        <f t="shared" si="0"/>
        <v>1494057</v>
      </c>
      <c r="C7" s="140">
        <v>1000000</v>
      </c>
      <c r="D7" s="140">
        <v>0</v>
      </c>
      <c r="E7" s="140">
        <v>0</v>
      </c>
      <c r="F7" s="140">
        <v>333788</v>
      </c>
      <c r="G7" s="140">
        <v>160269</v>
      </c>
      <c r="H7" s="140">
        <f t="shared" si="1"/>
        <v>573000</v>
      </c>
      <c r="I7" s="140">
        <v>30000</v>
      </c>
      <c r="J7" s="140">
        <v>0</v>
      </c>
      <c r="K7" s="140">
        <v>543000</v>
      </c>
      <c r="L7" s="140">
        <v>0</v>
      </c>
      <c r="M7" s="140">
        <v>0</v>
      </c>
      <c r="N7" s="141">
        <f t="shared" si="2"/>
        <v>921057</v>
      </c>
      <c r="O7" s="94">
        <f>N7+O6</f>
        <v>8946207</v>
      </c>
    </row>
    <row r="8" spans="1:49" s="14" customFormat="1" ht="39.75" customHeight="1">
      <c r="A8" s="137" t="s">
        <v>143</v>
      </c>
      <c r="B8" s="140">
        <f t="shared" si="0"/>
        <v>460032</v>
      </c>
      <c r="C8" s="140">
        <v>0</v>
      </c>
      <c r="D8" s="140">
        <v>0</v>
      </c>
      <c r="E8" s="140">
        <v>0</v>
      </c>
      <c r="F8" s="140">
        <v>350032</v>
      </c>
      <c r="G8" s="140">
        <v>110000</v>
      </c>
      <c r="H8" s="140">
        <f t="shared" si="1"/>
        <v>122950</v>
      </c>
      <c r="I8" s="140">
        <v>52950</v>
      </c>
      <c r="J8" s="140">
        <v>0</v>
      </c>
      <c r="K8" s="140">
        <v>70000</v>
      </c>
      <c r="L8" s="140">
        <v>0</v>
      </c>
      <c r="M8" s="140">
        <v>0</v>
      </c>
      <c r="N8" s="141">
        <f t="shared" si="2"/>
        <v>337082</v>
      </c>
      <c r="O8" s="94">
        <f>N8+O7</f>
        <v>9283289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49" s="14" customFormat="1" ht="39.75" customHeight="1">
      <c r="A9" s="137" t="s">
        <v>144</v>
      </c>
      <c r="B9" s="140">
        <f t="shared" si="0"/>
        <v>767032</v>
      </c>
      <c r="C9" s="140">
        <v>0</v>
      </c>
      <c r="D9" s="140">
        <v>0</v>
      </c>
      <c r="E9" s="140">
        <v>0</v>
      </c>
      <c r="F9" s="140">
        <v>447032</v>
      </c>
      <c r="G9" s="140">
        <v>320000</v>
      </c>
      <c r="H9" s="140">
        <f t="shared" si="1"/>
        <v>700000</v>
      </c>
      <c r="I9" s="140">
        <v>0</v>
      </c>
      <c r="J9" s="140">
        <v>0</v>
      </c>
      <c r="K9" s="140">
        <v>700000</v>
      </c>
      <c r="L9" s="140">
        <v>0</v>
      </c>
      <c r="M9" s="140">
        <v>0</v>
      </c>
      <c r="N9" s="141">
        <f t="shared" si="2"/>
        <v>67032</v>
      </c>
      <c r="O9" s="94">
        <f>N9+O8</f>
        <v>9350321</v>
      </c>
      <c r="P9" s="96">
        <v>9350321</v>
      </c>
      <c r="Q9" s="95">
        <f>P9-O9</f>
        <v>0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49" s="14" customFormat="1" ht="39.75" customHeight="1">
      <c r="A10" s="137" t="s">
        <v>145</v>
      </c>
      <c r="B10" s="140">
        <f t="shared" si="0"/>
        <v>597109</v>
      </c>
      <c r="C10" s="140">
        <v>0</v>
      </c>
      <c r="D10" s="140">
        <v>0</v>
      </c>
      <c r="E10" s="140">
        <v>0</v>
      </c>
      <c r="F10" s="140">
        <f>수입계획!H7+수입계획!H13</f>
        <v>437109</v>
      </c>
      <c r="G10" s="140">
        <f>수입계획!H15</f>
        <v>160000</v>
      </c>
      <c r="H10" s="140">
        <f t="shared" si="1"/>
        <v>743885</v>
      </c>
      <c r="I10" s="140">
        <v>0</v>
      </c>
      <c r="J10" s="140">
        <v>0</v>
      </c>
      <c r="K10" s="140">
        <f>'지출계획(사업별)'!I12</f>
        <v>593885</v>
      </c>
      <c r="L10" s="140">
        <v>0</v>
      </c>
      <c r="M10" s="140">
        <f>'지출계획(사업별)'!I13</f>
        <v>150000</v>
      </c>
      <c r="N10" s="141">
        <f t="shared" si="2"/>
        <v>-146776</v>
      </c>
      <c r="O10" s="94">
        <f>N10+O9</f>
        <v>9203545</v>
      </c>
      <c r="P10" s="96">
        <f>'5.기타부속서류'!E8+'5.기타부속서류'!E12</f>
        <v>9203545</v>
      </c>
      <c r="Q10" s="95">
        <f>P10-O10</f>
        <v>0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49" s="14" customFormat="1" ht="39.75" customHeight="1">
      <c r="A11" s="138" t="s">
        <v>146</v>
      </c>
      <c r="B11" s="140">
        <f t="shared" si="0"/>
        <v>651806</v>
      </c>
      <c r="C11" s="142">
        <v>0</v>
      </c>
      <c r="D11" s="140">
        <v>0</v>
      </c>
      <c r="E11" s="140">
        <v>0</v>
      </c>
      <c r="F11" s="142">
        <f>수입계획!I7+수입계획!I13</f>
        <v>411806</v>
      </c>
      <c r="G11" s="142">
        <f>수입계획!I15</f>
        <v>240000</v>
      </c>
      <c r="H11" s="140">
        <f t="shared" si="1"/>
        <v>1435000</v>
      </c>
      <c r="I11" s="142">
        <v>0</v>
      </c>
      <c r="J11" s="140">
        <v>0</v>
      </c>
      <c r="K11" s="142">
        <f>'지출계획(사업별)'!J12</f>
        <v>950000</v>
      </c>
      <c r="L11" s="140">
        <v>0</v>
      </c>
      <c r="M11" s="142">
        <f>'지출계획(사업별)'!J13+'지출계획(사업별)'!J14+'지출계획(사업별)'!J15</f>
        <v>485000</v>
      </c>
      <c r="N11" s="141">
        <f t="shared" si="2"/>
        <v>-783194</v>
      </c>
      <c r="O11" s="94">
        <f>N11+O10</f>
        <v>8420351</v>
      </c>
      <c r="P11" s="23">
        <f>'5.기타부속서류'!F8+'5.기타부속서류'!F12</f>
        <v>8420351</v>
      </c>
      <c r="Q11" s="95">
        <f>P11-O11</f>
        <v>0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</row>
    <row r="12" spans="1:49" s="14" customFormat="1" ht="39.75" customHeight="1" thickBot="1">
      <c r="A12" s="139" t="s">
        <v>147</v>
      </c>
      <c r="B12" s="143">
        <f aca="true" t="shared" si="3" ref="B12:I12">SUM(B5:B11)</f>
        <v>12356486</v>
      </c>
      <c r="C12" s="143">
        <f t="shared" si="3"/>
        <v>8000000</v>
      </c>
      <c r="D12" s="143">
        <f t="shared" si="3"/>
        <v>782000</v>
      </c>
      <c r="E12" s="143">
        <f t="shared" si="3"/>
        <v>0</v>
      </c>
      <c r="F12" s="143">
        <f t="shared" si="3"/>
        <v>2584189</v>
      </c>
      <c r="G12" s="143">
        <f t="shared" si="3"/>
        <v>990297</v>
      </c>
      <c r="H12" s="143">
        <f t="shared" si="3"/>
        <v>3936135</v>
      </c>
      <c r="I12" s="143">
        <f t="shared" si="3"/>
        <v>114250</v>
      </c>
      <c r="J12" s="143">
        <f>SUM(J5:J11)</f>
        <v>0</v>
      </c>
      <c r="K12" s="143">
        <f>SUM(K5:K11)</f>
        <v>3186885</v>
      </c>
      <c r="L12" s="143">
        <f>SUM(L5:L11)</f>
        <v>0</v>
      </c>
      <c r="M12" s="143">
        <f>SUM(M5:M11)</f>
        <v>635000</v>
      </c>
      <c r="N12" s="144">
        <f>SUM(N5:N11)</f>
        <v>8420351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</row>
    <row r="13" spans="2:4" ht="12.75" customHeight="1">
      <c r="B13" s="22"/>
      <c r="D13" s="22"/>
    </row>
    <row r="14" spans="1:13" s="92" customFormat="1" ht="21.75" customHeight="1">
      <c r="A14" s="263" t="s">
        <v>74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</row>
    <row r="15" spans="1:13" s="92" customFormat="1" ht="21.75" customHeight="1">
      <c r="A15" s="263" t="s">
        <v>75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</row>
    <row r="20" spans="7:12" ht="16.5">
      <c r="G20" s="22"/>
      <c r="I20" s="22"/>
      <c r="J20" s="22"/>
      <c r="K20" s="22"/>
      <c r="L20" s="22"/>
    </row>
  </sheetData>
  <sheetProtection/>
  <mergeCells count="7">
    <mergeCell ref="A1:G1"/>
    <mergeCell ref="N3:N4"/>
    <mergeCell ref="A14:M14"/>
    <mergeCell ref="A15:M15"/>
    <mergeCell ref="A3:A4"/>
    <mergeCell ref="B3:G3"/>
    <mergeCell ref="H3:M3"/>
  </mergeCells>
  <printOptions/>
  <pageMargins left="0.46" right="0.42" top="0.61" bottom="0.48" header="0.5118110236220472" footer="0.4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"/>
  <sheetViews>
    <sheetView zoomScale="70" zoomScaleNormal="70" zoomScaleSheetLayoutView="80" zoomScalePageLayoutView="0" workbookViewId="0" topLeftCell="A1">
      <selection activeCell="A2" sqref="A2"/>
    </sheetView>
  </sheetViews>
  <sheetFormatPr defaultColWidth="8.88671875" defaultRowHeight="13.5"/>
  <cols>
    <col min="1" max="1" width="17.6640625" style="2" customWidth="1"/>
    <col min="2" max="2" width="19.6640625" style="2" customWidth="1"/>
    <col min="3" max="6" width="24.3359375" style="2" customWidth="1"/>
    <col min="7" max="7" width="12.88671875" style="2" customWidth="1"/>
    <col min="8" max="16384" width="8.88671875" style="2" customWidth="1"/>
  </cols>
  <sheetData>
    <row r="1" spans="1:4" s="3" customFormat="1" ht="35.25" customHeight="1">
      <c r="A1" s="260" t="s">
        <v>219</v>
      </c>
      <c r="B1" s="194"/>
      <c r="C1" s="194"/>
      <c r="D1" s="194"/>
    </row>
    <row r="2" ht="20.25" customHeight="1" thickBot="1">
      <c r="G2" s="63" t="s">
        <v>124</v>
      </c>
    </row>
    <row r="3" spans="1:7" s="13" customFormat="1" ht="67.5" customHeight="1">
      <c r="A3" s="188" t="s">
        <v>148</v>
      </c>
      <c r="B3" s="276" t="s">
        <v>149</v>
      </c>
      <c r="C3" s="278" t="s">
        <v>150</v>
      </c>
      <c r="D3" s="230"/>
      <c r="E3" s="230"/>
      <c r="F3" s="231"/>
      <c r="G3" s="219" t="s">
        <v>14</v>
      </c>
    </row>
    <row r="4" spans="1:7" s="13" customFormat="1" ht="67.5" customHeight="1">
      <c r="A4" s="275"/>
      <c r="B4" s="277"/>
      <c r="C4" s="145" t="s">
        <v>39</v>
      </c>
      <c r="D4" s="145" t="s">
        <v>151</v>
      </c>
      <c r="E4" s="145" t="s">
        <v>152</v>
      </c>
      <c r="F4" s="145" t="s">
        <v>153</v>
      </c>
      <c r="G4" s="279"/>
    </row>
    <row r="5" spans="1:7" s="10" customFormat="1" ht="67.5" customHeight="1">
      <c r="A5" s="146" t="s">
        <v>15</v>
      </c>
      <c r="B5" s="147"/>
      <c r="C5" s="152">
        <f>C6+C8</f>
        <v>9350321</v>
      </c>
      <c r="D5" s="152">
        <f>D6+D8</f>
        <v>9203545</v>
      </c>
      <c r="E5" s="152">
        <f>E6+E8</f>
        <v>8420351</v>
      </c>
      <c r="F5" s="152">
        <f>E5-D5</f>
        <v>-783194</v>
      </c>
      <c r="G5" s="148"/>
    </row>
    <row r="6" spans="1:7" s="10" customFormat="1" ht="67.5" customHeight="1">
      <c r="A6" s="272" t="s">
        <v>154</v>
      </c>
      <c r="B6" s="149" t="s">
        <v>155</v>
      </c>
      <c r="C6" s="152">
        <f>C7</f>
        <v>4350321</v>
      </c>
      <c r="D6" s="152">
        <f>D7</f>
        <v>4203545</v>
      </c>
      <c r="E6" s="152">
        <f>E7</f>
        <v>520351</v>
      </c>
      <c r="F6" s="152">
        <f>E6-D6</f>
        <v>-3683194</v>
      </c>
      <c r="G6" s="148"/>
    </row>
    <row r="7" spans="1:7" s="10" customFormat="1" ht="67.5" customHeight="1">
      <c r="A7" s="273"/>
      <c r="B7" s="149" t="s">
        <v>51</v>
      </c>
      <c r="C7" s="152">
        <v>4350321</v>
      </c>
      <c r="D7" s="152">
        <f>'지출계획(사업별)'!I18</f>
        <v>4203545</v>
      </c>
      <c r="E7" s="152">
        <f>'지출계획(사업별)'!J18</f>
        <v>520351</v>
      </c>
      <c r="F7" s="152">
        <f>E7-D7</f>
        <v>-3683194</v>
      </c>
      <c r="G7" s="148"/>
    </row>
    <row r="8" spans="1:42" s="14" customFormat="1" ht="67.5" customHeight="1">
      <c r="A8" s="272" t="s">
        <v>123</v>
      </c>
      <c r="B8" s="149" t="s">
        <v>155</v>
      </c>
      <c r="C8" s="152">
        <f>C9</f>
        <v>5000000</v>
      </c>
      <c r="D8" s="152">
        <f>D9</f>
        <v>5000000</v>
      </c>
      <c r="E8" s="152">
        <f>E9</f>
        <v>7900000</v>
      </c>
      <c r="F8" s="152">
        <f>E8-D8</f>
        <v>2900000</v>
      </c>
      <c r="G8" s="148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42" s="14" customFormat="1" ht="67.5" customHeight="1" thickBot="1">
      <c r="A9" s="274"/>
      <c r="B9" s="150" t="s">
        <v>156</v>
      </c>
      <c r="C9" s="153">
        <v>5000000</v>
      </c>
      <c r="D9" s="153">
        <f>'5.기타부속서류'!E12</f>
        <v>5000000</v>
      </c>
      <c r="E9" s="153">
        <f>'5.기타부속서류'!F12</f>
        <v>7900000</v>
      </c>
      <c r="F9" s="153">
        <f>E9-D9</f>
        <v>2900000</v>
      </c>
      <c r="G9" s="151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</row>
    <row r="10" spans="1:7" ht="31.5" customHeight="1">
      <c r="A10" s="270" t="s">
        <v>40</v>
      </c>
      <c r="B10" s="271"/>
      <c r="C10" s="271"/>
      <c r="D10" s="271"/>
      <c r="E10" s="271"/>
      <c r="F10" s="271"/>
      <c r="G10" s="271"/>
    </row>
  </sheetData>
  <sheetProtection/>
  <mergeCells count="8">
    <mergeCell ref="A1:D1"/>
    <mergeCell ref="A10:G10"/>
    <mergeCell ref="A6:A7"/>
    <mergeCell ref="A8:A9"/>
    <mergeCell ref="A3:A4"/>
    <mergeCell ref="B3:B4"/>
    <mergeCell ref="C3:F3"/>
    <mergeCell ref="G3:G4"/>
  </mergeCells>
  <printOptions/>
  <pageMargins left="0.46" right="0.42" top="0.61" bottom="0.48" header="0.5118110236220472" footer="0.41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3"/>
  <sheetViews>
    <sheetView zoomScale="70" zoomScaleNormal="70" zoomScaleSheetLayoutView="40" zoomScalePageLayoutView="0" workbookViewId="0" topLeftCell="A10">
      <selection activeCell="E115" sqref="E115"/>
    </sheetView>
  </sheetViews>
  <sheetFormatPr defaultColWidth="8.88671875" defaultRowHeight="13.5"/>
  <cols>
    <col min="1" max="1" width="7.99609375" style="2" customWidth="1"/>
    <col min="2" max="2" width="5.88671875" style="2" customWidth="1"/>
    <col min="3" max="3" width="29.10546875" style="2" customWidth="1"/>
    <col min="4" max="4" width="25.88671875" style="2" customWidth="1"/>
    <col min="5" max="5" width="26.21484375" style="2" customWidth="1"/>
    <col min="6" max="6" width="26.10546875" style="2" customWidth="1"/>
    <col min="7" max="7" width="26.99609375" style="2" customWidth="1"/>
    <col min="8" max="8" width="8.88671875" style="2" customWidth="1"/>
    <col min="9" max="9" width="14.3359375" style="2" bestFit="1" customWidth="1"/>
    <col min="10" max="10" width="14.21484375" style="2" customWidth="1"/>
    <col min="11" max="11" width="11.21484375" style="2" customWidth="1"/>
    <col min="12" max="16384" width="8.88671875" style="2" customWidth="1"/>
  </cols>
  <sheetData>
    <row r="1" spans="1:9" s="3" customFormat="1" ht="36" customHeight="1">
      <c r="A1" s="260" t="s">
        <v>220</v>
      </c>
      <c r="B1" s="260"/>
      <c r="C1" s="260"/>
      <c r="D1" s="194"/>
      <c r="I1" s="4"/>
    </row>
    <row r="2" ht="6" customHeight="1"/>
    <row r="3" spans="1:3" s="3" customFormat="1" ht="24.75" customHeight="1">
      <c r="A3" s="284" t="s">
        <v>157</v>
      </c>
      <c r="B3" s="284"/>
      <c r="C3" s="284"/>
    </row>
    <row r="4" spans="1:7" s="3" customFormat="1" ht="15.75" customHeight="1" thickBot="1">
      <c r="A4" s="5"/>
      <c r="B4" s="5"/>
      <c r="G4" s="63" t="s">
        <v>16</v>
      </c>
    </row>
    <row r="5" spans="1:7" s="11" customFormat="1" ht="26.25" customHeight="1">
      <c r="A5" s="188" t="s">
        <v>158</v>
      </c>
      <c r="B5" s="189"/>
      <c r="C5" s="189"/>
      <c r="D5" s="295" t="s">
        <v>221</v>
      </c>
      <c r="E5" s="295"/>
      <c r="F5" s="295" t="s">
        <v>222</v>
      </c>
      <c r="G5" s="292" t="s">
        <v>159</v>
      </c>
    </row>
    <row r="6" spans="1:7" s="11" customFormat="1" ht="26.25" customHeight="1">
      <c r="A6" s="275"/>
      <c r="B6" s="294"/>
      <c r="C6" s="294"/>
      <c r="D6" s="124" t="s">
        <v>160</v>
      </c>
      <c r="E6" s="124" t="s">
        <v>161</v>
      </c>
      <c r="F6" s="296"/>
      <c r="G6" s="293"/>
    </row>
    <row r="7" spans="1:9" s="12" customFormat="1" ht="29.25" customHeight="1">
      <c r="A7" s="281" t="s">
        <v>163</v>
      </c>
      <c r="B7" s="154" t="s">
        <v>162</v>
      </c>
      <c r="C7" s="155"/>
      <c r="D7" s="156">
        <f>SUM(D8:D9)</f>
        <v>3127389</v>
      </c>
      <c r="E7" s="171">
        <f>SUM(E8:E9)</f>
        <v>4663594.1</v>
      </c>
      <c r="F7" s="156">
        <f>SUM(F8:F9)</f>
        <v>939640.4</v>
      </c>
      <c r="G7" s="157">
        <f>F7-E7</f>
        <v>-3723953.6999999997</v>
      </c>
      <c r="I7" s="97">
        <f>F8+F12</f>
        <v>8420351</v>
      </c>
    </row>
    <row r="8" spans="1:12" s="12" customFormat="1" ht="29.25" customHeight="1">
      <c r="A8" s="287"/>
      <c r="B8" s="129"/>
      <c r="C8" s="131" t="s">
        <v>164</v>
      </c>
      <c r="D8" s="156">
        <v>3113622</v>
      </c>
      <c r="E8" s="171">
        <f>'지출계획(사업별)'!I18</f>
        <v>4203545</v>
      </c>
      <c r="F8" s="156">
        <f>'지출계획(사업별)'!J18</f>
        <v>520351</v>
      </c>
      <c r="G8" s="157">
        <f aca="true" t="shared" si="0" ref="G8:G23">F8-E8</f>
        <v>-3683194</v>
      </c>
      <c r="I8" s="290" t="s">
        <v>7</v>
      </c>
      <c r="J8" s="291"/>
      <c r="K8" s="291"/>
      <c r="L8" s="291"/>
    </row>
    <row r="9" spans="1:11" s="12" customFormat="1" ht="29.25" customHeight="1">
      <c r="A9" s="287"/>
      <c r="B9" s="129"/>
      <c r="C9" s="131" t="s">
        <v>165</v>
      </c>
      <c r="D9" s="109">
        <v>13767</v>
      </c>
      <c r="E9" s="171">
        <f>F56+F58+F62</f>
        <v>460049.1</v>
      </c>
      <c r="F9" s="156">
        <f>F66+F68+F72</f>
        <v>419289.4</v>
      </c>
      <c r="G9" s="157">
        <f t="shared" si="0"/>
        <v>-40759.69999999995</v>
      </c>
      <c r="I9" s="291" t="s">
        <v>7</v>
      </c>
      <c r="J9" s="291"/>
      <c r="K9" s="291"/>
    </row>
    <row r="10" spans="1:11" s="12" customFormat="1" ht="29.25" customHeight="1">
      <c r="A10" s="287"/>
      <c r="B10" s="154" t="s">
        <v>166</v>
      </c>
      <c r="C10" s="155"/>
      <c r="D10" s="156">
        <f>SUM(D11:D13)</f>
        <v>7633300</v>
      </c>
      <c r="E10" s="171">
        <f>SUM(E11:E13)</f>
        <v>6487185</v>
      </c>
      <c r="F10" s="156">
        <f>SUM(F11:F13)</f>
        <v>10097185</v>
      </c>
      <c r="G10" s="157">
        <f t="shared" si="0"/>
        <v>3610000</v>
      </c>
      <c r="I10" s="17"/>
      <c r="J10" s="17"/>
      <c r="K10" s="17"/>
    </row>
    <row r="11" spans="1:11" s="12" customFormat="1" ht="29.25" customHeight="1">
      <c r="A11" s="287"/>
      <c r="B11" s="129"/>
      <c r="C11" s="131" t="s">
        <v>167</v>
      </c>
      <c r="D11" s="109">
        <v>2633300</v>
      </c>
      <c r="E11" s="171">
        <f>1053300+'지출계획(사업별)'!I12-수입계획!H15</f>
        <v>1487185</v>
      </c>
      <c r="F11" s="156">
        <f>E11+'지출계획(사업별)'!J12-수입계획!I15</f>
        <v>2197185</v>
      </c>
      <c r="G11" s="157">
        <f t="shared" si="0"/>
        <v>710000</v>
      </c>
      <c r="I11" s="15" t="s">
        <v>6</v>
      </c>
      <c r="J11" s="17" t="s">
        <v>6</v>
      </c>
      <c r="K11" s="17" t="s">
        <v>6</v>
      </c>
    </row>
    <row r="12" spans="1:11" s="12" customFormat="1" ht="29.25" customHeight="1">
      <c r="A12" s="287"/>
      <c r="B12" s="129"/>
      <c r="C12" s="131" t="s">
        <v>168</v>
      </c>
      <c r="D12" s="156">
        <v>5000000</v>
      </c>
      <c r="E12" s="171">
        <f>D12+'지출계획(사업별)'!I17</f>
        <v>5000000</v>
      </c>
      <c r="F12" s="156">
        <f>E12+'지출계획(사업별)'!J17-수입계획!I12</f>
        <v>7900000</v>
      </c>
      <c r="G12" s="157">
        <f t="shared" si="0"/>
        <v>2900000</v>
      </c>
      <c r="I12" s="18"/>
      <c r="J12" s="19"/>
      <c r="K12" s="19"/>
    </row>
    <row r="13" spans="1:7" s="12" customFormat="1" ht="29.25" customHeight="1">
      <c r="A13" s="287"/>
      <c r="B13" s="129"/>
      <c r="C13" s="131" t="s">
        <v>170</v>
      </c>
      <c r="D13" s="156">
        <v>0</v>
      </c>
      <c r="E13" s="171">
        <v>0</v>
      </c>
      <c r="F13" s="156">
        <v>0</v>
      </c>
      <c r="G13" s="157">
        <f t="shared" si="0"/>
        <v>0</v>
      </c>
    </row>
    <row r="14" spans="1:7" s="12" customFormat="1" ht="29.25" customHeight="1">
      <c r="A14" s="288"/>
      <c r="B14" s="294" t="s">
        <v>171</v>
      </c>
      <c r="C14" s="294"/>
      <c r="D14" s="158">
        <f>D7+D10</f>
        <v>10760689</v>
      </c>
      <c r="E14" s="172">
        <f>E7+E10</f>
        <v>11150779.1</v>
      </c>
      <c r="F14" s="158">
        <f>F7+F10</f>
        <v>11036825.4</v>
      </c>
      <c r="G14" s="159">
        <f t="shared" si="0"/>
        <v>-113953.69999999925</v>
      </c>
    </row>
    <row r="15" spans="1:7" s="12" customFormat="1" ht="29.25" customHeight="1">
      <c r="A15" s="281" t="s">
        <v>172</v>
      </c>
      <c r="B15" s="154" t="s">
        <v>173</v>
      </c>
      <c r="C15" s="155"/>
      <c r="D15" s="109">
        <f>SUM(D16:D16)</f>
        <v>8000000</v>
      </c>
      <c r="E15" s="152">
        <f>SUM(E16:E16)</f>
        <v>8000000</v>
      </c>
      <c r="F15" s="109">
        <f>SUM(F16:F16)</f>
        <v>8000000</v>
      </c>
      <c r="G15" s="157">
        <f t="shared" si="0"/>
        <v>0</v>
      </c>
    </row>
    <row r="16" spans="1:7" s="12" customFormat="1" ht="29.25" customHeight="1">
      <c r="A16" s="287"/>
      <c r="B16" s="129"/>
      <c r="C16" s="131" t="s">
        <v>174</v>
      </c>
      <c r="D16" s="156">
        <v>8000000</v>
      </c>
      <c r="E16" s="171">
        <f>D16</f>
        <v>8000000</v>
      </c>
      <c r="F16" s="156">
        <f>E16</f>
        <v>8000000</v>
      </c>
      <c r="G16" s="157">
        <f t="shared" si="0"/>
        <v>0</v>
      </c>
    </row>
    <row r="17" spans="1:7" s="12" customFormat="1" ht="29.25" customHeight="1">
      <c r="A17" s="287"/>
      <c r="B17" s="154" t="s">
        <v>175</v>
      </c>
      <c r="C17" s="155"/>
      <c r="D17" s="109">
        <f>SUM(D18:D19)</f>
        <v>2760689</v>
      </c>
      <c r="E17" s="152">
        <f>SUM(E18:E19)</f>
        <v>3150779.1</v>
      </c>
      <c r="F17" s="109">
        <f>SUM(F18:F19)</f>
        <v>3036825.4</v>
      </c>
      <c r="G17" s="157">
        <f t="shared" si="0"/>
        <v>-113953.70000000019</v>
      </c>
    </row>
    <row r="18" spans="1:7" s="12" customFormat="1" ht="29.25" customHeight="1">
      <c r="A18" s="287"/>
      <c r="B18" s="129"/>
      <c r="C18" s="131" t="s">
        <v>176</v>
      </c>
      <c r="D18" s="109">
        <v>2323580</v>
      </c>
      <c r="E18" s="171">
        <v>2417639</v>
      </c>
      <c r="F18" s="156">
        <f>E17</f>
        <v>3150779.1</v>
      </c>
      <c r="G18" s="157">
        <f t="shared" si="0"/>
        <v>733140.1000000001</v>
      </c>
    </row>
    <row r="19" spans="1:7" s="12" customFormat="1" ht="29.25" customHeight="1">
      <c r="A19" s="287"/>
      <c r="B19" s="129"/>
      <c r="C19" s="131" t="s">
        <v>177</v>
      </c>
      <c r="D19" s="109">
        <v>437109</v>
      </c>
      <c r="E19" s="152">
        <f>E42</f>
        <v>733140.1</v>
      </c>
      <c r="F19" s="109">
        <f>F42</f>
        <v>-113953.70000000001</v>
      </c>
      <c r="G19" s="157">
        <f t="shared" si="0"/>
        <v>-847093.8</v>
      </c>
    </row>
    <row r="20" spans="1:7" s="12" customFormat="1" ht="29.25" customHeight="1">
      <c r="A20" s="287"/>
      <c r="B20" s="154" t="s">
        <v>178</v>
      </c>
      <c r="C20" s="155"/>
      <c r="D20" s="109">
        <f>SUM(D21:D22)</f>
        <v>0</v>
      </c>
      <c r="E20" s="109">
        <f>SUM(E21:E22)</f>
        <v>0</v>
      </c>
      <c r="F20" s="109">
        <f>SUM(F21:F22)</f>
        <v>0</v>
      </c>
      <c r="G20" s="157">
        <f t="shared" si="0"/>
        <v>0</v>
      </c>
    </row>
    <row r="21" spans="1:7" s="12" customFormat="1" ht="29.25" customHeight="1">
      <c r="A21" s="287"/>
      <c r="B21" s="129"/>
      <c r="C21" s="131" t="s">
        <v>179</v>
      </c>
      <c r="D21" s="109">
        <v>0</v>
      </c>
      <c r="E21" s="156">
        <v>0</v>
      </c>
      <c r="F21" s="156">
        <v>0</v>
      </c>
      <c r="G21" s="157">
        <f t="shared" si="0"/>
        <v>0</v>
      </c>
    </row>
    <row r="22" spans="1:7" s="12" customFormat="1" ht="29.25" customHeight="1">
      <c r="A22" s="287"/>
      <c r="B22" s="129"/>
      <c r="C22" s="131" t="s">
        <v>181</v>
      </c>
      <c r="D22" s="109">
        <v>0</v>
      </c>
      <c r="E22" s="156">
        <f>F60</f>
        <v>0</v>
      </c>
      <c r="F22" s="156">
        <f>F70</f>
        <v>0</v>
      </c>
      <c r="G22" s="157">
        <f t="shared" si="0"/>
        <v>0</v>
      </c>
    </row>
    <row r="23" spans="1:7" s="12" customFormat="1" ht="29.25" customHeight="1" thickBot="1">
      <c r="A23" s="289"/>
      <c r="B23" s="286" t="s">
        <v>171</v>
      </c>
      <c r="C23" s="286"/>
      <c r="D23" s="160">
        <f>D15+D17+D20</f>
        <v>10760689</v>
      </c>
      <c r="E23" s="160">
        <f>E15+E17+E20</f>
        <v>11150779.1</v>
      </c>
      <c r="F23" s="160">
        <f>F15+F17+F20</f>
        <v>11036825.4</v>
      </c>
      <c r="G23" s="161">
        <f t="shared" si="0"/>
        <v>-113953.69999999925</v>
      </c>
    </row>
    <row r="24" spans="1:7" s="3" customFormat="1" ht="26.25" customHeight="1">
      <c r="A24" s="285" t="s">
        <v>17</v>
      </c>
      <c r="B24" s="285"/>
      <c r="C24" s="285"/>
      <c r="D24" s="106"/>
      <c r="E24" s="106">
        <f>E14-E23</f>
        <v>0</v>
      </c>
      <c r="F24" s="106">
        <f>F14-F23</f>
        <v>0</v>
      </c>
      <c r="G24" s="107"/>
    </row>
    <row r="25" spans="1:7" s="3" customFormat="1" ht="19.5" customHeight="1" thickBot="1">
      <c r="A25" s="61"/>
      <c r="B25" s="61"/>
      <c r="C25" s="62"/>
      <c r="D25" s="108"/>
      <c r="E25" s="108"/>
      <c r="F25" s="108"/>
      <c r="G25" s="163" t="s">
        <v>197</v>
      </c>
    </row>
    <row r="26" spans="1:7" s="11" customFormat="1" ht="34.5" customHeight="1">
      <c r="A26" s="188" t="s">
        <v>158</v>
      </c>
      <c r="B26" s="189"/>
      <c r="C26" s="189"/>
      <c r="D26" s="295" t="s">
        <v>221</v>
      </c>
      <c r="E26" s="295"/>
      <c r="F26" s="295" t="s">
        <v>223</v>
      </c>
      <c r="G26" s="292" t="s">
        <v>225</v>
      </c>
    </row>
    <row r="27" spans="1:7" s="11" customFormat="1" ht="34.5" customHeight="1">
      <c r="A27" s="275"/>
      <c r="B27" s="294"/>
      <c r="C27" s="294"/>
      <c r="D27" s="124" t="s">
        <v>160</v>
      </c>
      <c r="E27" s="124" t="s">
        <v>224</v>
      </c>
      <c r="F27" s="296"/>
      <c r="G27" s="293"/>
    </row>
    <row r="28" spans="1:7" s="12" customFormat="1" ht="34.5" customHeight="1">
      <c r="A28" s="280" t="s">
        <v>182</v>
      </c>
      <c r="B28" s="154" t="s">
        <v>183</v>
      </c>
      <c r="C28" s="155"/>
      <c r="D28" s="156">
        <f>SUM(D29:D30)</f>
        <v>22800</v>
      </c>
      <c r="E28" s="156">
        <f>SUM(E29:E30)</f>
        <v>37671.85</v>
      </c>
      <c r="F28" s="156">
        <f>SUM(F29:F30)</f>
        <v>19151</v>
      </c>
      <c r="G28" s="157">
        <f>F28-E28</f>
        <v>-18520.85</v>
      </c>
    </row>
    <row r="29" spans="1:7" s="12" customFormat="1" ht="34.5" customHeight="1">
      <c r="A29" s="282"/>
      <c r="B29" s="129"/>
      <c r="C29" s="131" t="s">
        <v>184</v>
      </c>
      <c r="D29" s="109">
        <v>22800</v>
      </c>
      <c r="E29" s="156">
        <f>C56</f>
        <v>37671.85</v>
      </c>
      <c r="F29" s="156">
        <f>C66</f>
        <v>19151</v>
      </c>
      <c r="G29" s="157">
        <f aca="true" t="shared" si="1" ref="G29:G42">F29-E29</f>
        <v>-18520.85</v>
      </c>
    </row>
    <row r="30" spans="1:7" s="12" customFormat="1" ht="34.5" customHeight="1">
      <c r="A30" s="282"/>
      <c r="B30" s="129"/>
      <c r="C30" s="131" t="s">
        <v>185</v>
      </c>
      <c r="D30" s="156">
        <v>0</v>
      </c>
      <c r="E30" s="156">
        <v>0</v>
      </c>
      <c r="F30" s="156">
        <v>0</v>
      </c>
      <c r="G30" s="157">
        <f t="shared" si="1"/>
        <v>0</v>
      </c>
    </row>
    <row r="31" spans="1:7" s="12" customFormat="1" ht="34.5" customHeight="1">
      <c r="A31" s="282"/>
      <c r="B31" s="154" t="s">
        <v>186</v>
      </c>
      <c r="C31" s="155"/>
      <c r="D31" s="156">
        <f>SUM(D32:D34)</f>
        <v>414309</v>
      </c>
      <c r="E31" s="156">
        <f>SUM(E32:E34)</f>
        <v>845468.25</v>
      </c>
      <c r="F31" s="156">
        <f>SUM(F32:F34)</f>
        <v>351895.3</v>
      </c>
      <c r="G31" s="157">
        <f t="shared" si="1"/>
        <v>-493572.95</v>
      </c>
    </row>
    <row r="32" spans="1:7" s="12" customFormat="1" ht="34.5" customHeight="1">
      <c r="A32" s="239"/>
      <c r="B32" s="129"/>
      <c r="C32" s="131" t="s">
        <v>187</v>
      </c>
      <c r="D32" s="109">
        <v>179773</v>
      </c>
      <c r="E32" s="156">
        <f>C58</f>
        <v>385203.25</v>
      </c>
      <c r="F32" s="156">
        <f>C68</f>
        <v>-2305.699999999997</v>
      </c>
      <c r="G32" s="157">
        <f t="shared" si="1"/>
        <v>-387508.95</v>
      </c>
    </row>
    <row r="33" spans="1:7" s="12" customFormat="1" ht="34.5" customHeight="1">
      <c r="A33" s="128" t="s">
        <v>169</v>
      </c>
      <c r="B33" s="129"/>
      <c r="C33" s="131" t="s">
        <v>188</v>
      </c>
      <c r="D33" s="156">
        <v>234536</v>
      </c>
      <c r="E33" s="156">
        <f>C62</f>
        <v>460265</v>
      </c>
      <c r="F33" s="156">
        <f>C72</f>
        <v>354201</v>
      </c>
      <c r="G33" s="157">
        <f t="shared" si="1"/>
        <v>-106064</v>
      </c>
    </row>
    <row r="34" spans="1:7" s="12" customFormat="1" ht="34.5" customHeight="1">
      <c r="A34" s="283"/>
      <c r="B34" s="129"/>
      <c r="C34" s="131" t="s">
        <v>189</v>
      </c>
      <c r="D34" s="156">
        <v>0</v>
      </c>
      <c r="E34" s="156">
        <v>0</v>
      </c>
      <c r="F34" s="156">
        <v>0</v>
      </c>
      <c r="G34" s="157">
        <f t="shared" si="1"/>
        <v>0</v>
      </c>
    </row>
    <row r="35" spans="1:7" s="12" customFormat="1" ht="34.5" customHeight="1">
      <c r="A35" s="282"/>
      <c r="B35" s="294" t="s">
        <v>171</v>
      </c>
      <c r="C35" s="294"/>
      <c r="D35" s="158">
        <f>D28+D31</f>
        <v>437109</v>
      </c>
      <c r="E35" s="158">
        <f>E28+E31</f>
        <v>883140.1</v>
      </c>
      <c r="F35" s="158">
        <f>F28+F31</f>
        <v>371046.3</v>
      </c>
      <c r="G35" s="159">
        <f t="shared" si="1"/>
        <v>-512093.8</v>
      </c>
    </row>
    <row r="36" spans="1:7" s="12" customFormat="1" ht="34.5" customHeight="1">
      <c r="A36" s="280" t="s">
        <v>190</v>
      </c>
      <c r="B36" s="154" t="s">
        <v>191</v>
      </c>
      <c r="C36" s="155"/>
      <c r="D36" s="156">
        <f>SUM(D37:D38)</f>
        <v>0</v>
      </c>
      <c r="E36" s="156">
        <f>SUM(E37:E38)</f>
        <v>150000</v>
      </c>
      <c r="F36" s="156">
        <f>SUM(F37:F38)</f>
        <v>485000</v>
      </c>
      <c r="G36" s="157">
        <f t="shared" si="1"/>
        <v>335000</v>
      </c>
    </row>
    <row r="37" spans="1:7" s="12" customFormat="1" ht="34.5" customHeight="1">
      <c r="A37" s="280"/>
      <c r="B37" s="129"/>
      <c r="C37" s="131" t="s">
        <v>192</v>
      </c>
      <c r="D37" s="109">
        <v>0</v>
      </c>
      <c r="E37" s="156">
        <f>C60</f>
        <v>0</v>
      </c>
      <c r="F37" s="156">
        <f>C70</f>
        <v>0</v>
      </c>
      <c r="G37" s="157">
        <f t="shared" si="1"/>
        <v>0</v>
      </c>
    </row>
    <row r="38" spans="1:7" s="12" customFormat="1" ht="34.5" customHeight="1">
      <c r="A38" s="280"/>
      <c r="B38" s="129"/>
      <c r="C38" s="131" t="s">
        <v>193</v>
      </c>
      <c r="D38" s="156">
        <v>0</v>
      </c>
      <c r="E38" s="156">
        <f>'지출계획(사업별)'!I13</f>
        <v>150000</v>
      </c>
      <c r="F38" s="156">
        <f>'지출계획(사업별)'!J13+'지출계획(사업별)'!J14+'지출계획(사업별)'!J15</f>
        <v>485000</v>
      </c>
      <c r="G38" s="157">
        <f t="shared" si="1"/>
        <v>335000</v>
      </c>
    </row>
    <row r="39" spans="1:7" s="12" customFormat="1" ht="34.5" customHeight="1">
      <c r="A39" s="280"/>
      <c r="B39" s="154" t="s">
        <v>194</v>
      </c>
      <c r="C39" s="155"/>
      <c r="D39" s="156">
        <f>SUM(D40:D40)</f>
        <v>0</v>
      </c>
      <c r="E39" s="156">
        <f>SUM(E40:E40)</f>
        <v>0</v>
      </c>
      <c r="F39" s="156">
        <f>SUM(F40:F40)</f>
        <v>0</v>
      </c>
      <c r="G39" s="157">
        <f t="shared" si="1"/>
        <v>0</v>
      </c>
    </row>
    <row r="40" spans="1:7" s="12" customFormat="1" ht="34.5" customHeight="1">
      <c r="A40" s="281"/>
      <c r="B40" s="129"/>
      <c r="C40" s="131" t="s">
        <v>195</v>
      </c>
      <c r="D40" s="156">
        <v>0</v>
      </c>
      <c r="E40" s="156">
        <v>0</v>
      </c>
      <c r="F40" s="156">
        <v>0</v>
      </c>
      <c r="G40" s="157">
        <f t="shared" si="1"/>
        <v>0</v>
      </c>
    </row>
    <row r="41" spans="1:7" s="12" customFormat="1" ht="34.5" customHeight="1">
      <c r="A41" s="162" t="s">
        <v>180</v>
      </c>
      <c r="B41" s="294" t="s">
        <v>171</v>
      </c>
      <c r="C41" s="294"/>
      <c r="D41" s="158">
        <f>D36+D39</f>
        <v>0</v>
      </c>
      <c r="E41" s="158">
        <f>E36+E39</f>
        <v>150000</v>
      </c>
      <c r="F41" s="158">
        <f>F36+F39</f>
        <v>485000</v>
      </c>
      <c r="G41" s="159">
        <f t="shared" si="1"/>
        <v>335000</v>
      </c>
    </row>
    <row r="42" spans="1:7" s="12" customFormat="1" ht="34.5" customHeight="1" thickBot="1">
      <c r="A42" s="299" t="s">
        <v>196</v>
      </c>
      <c r="B42" s="286"/>
      <c r="C42" s="286"/>
      <c r="D42" s="160">
        <f>D35-D41</f>
        <v>437109</v>
      </c>
      <c r="E42" s="160">
        <f>E35-E41</f>
        <v>733140.1</v>
      </c>
      <c r="F42" s="160">
        <f>F35-F41</f>
        <v>-113953.70000000001</v>
      </c>
      <c r="G42" s="161">
        <f t="shared" si="1"/>
        <v>-847093.8</v>
      </c>
    </row>
    <row r="43" spans="1:8" s="12" customFormat="1" ht="13.5" customHeight="1">
      <c r="A43" s="20"/>
      <c r="B43" s="20"/>
      <c r="C43" s="20"/>
      <c r="D43" s="21"/>
      <c r="E43" s="21"/>
      <c r="F43" s="21"/>
      <c r="G43" s="21"/>
      <c r="H43" s="21"/>
    </row>
    <row r="44" spans="3:6" ht="25.5" customHeight="1">
      <c r="C44" s="298" t="s">
        <v>13</v>
      </c>
      <c r="D44" s="298"/>
      <c r="E44" s="298"/>
      <c r="F44" s="298"/>
    </row>
    <row r="45" spans="1:6" ht="21" customHeight="1">
      <c r="A45" s="70" t="s">
        <v>34</v>
      </c>
      <c r="B45" s="71"/>
      <c r="C45" s="64" t="s">
        <v>18</v>
      </c>
      <c r="D45" s="65" t="s">
        <v>19</v>
      </c>
      <c r="E45" s="65" t="s">
        <v>20</v>
      </c>
      <c r="F45" s="65" t="s">
        <v>21</v>
      </c>
    </row>
    <row r="46" spans="1:6" ht="21" customHeight="1">
      <c r="A46" s="71"/>
      <c r="B46" s="71"/>
      <c r="C46" s="66">
        <f>D46-E46+F46</f>
        <v>16444</v>
      </c>
      <c r="D46" s="67">
        <v>16444</v>
      </c>
      <c r="E46" s="67">
        <v>0</v>
      </c>
      <c r="F46" s="67"/>
    </row>
    <row r="47" spans="1:6" ht="21" customHeight="1">
      <c r="A47" s="70" t="s">
        <v>35</v>
      </c>
      <c r="B47" s="71"/>
      <c r="C47" s="64" t="s">
        <v>22</v>
      </c>
      <c r="D47" s="65" t="s">
        <v>19</v>
      </c>
      <c r="E47" s="65" t="s">
        <v>20</v>
      </c>
      <c r="F47" s="65" t="s">
        <v>21</v>
      </c>
    </row>
    <row r="48" spans="1:6" ht="21" customHeight="1">
      <c r="A48" s="71"/>
      <c r="B48" s="71"/>
      <c r="C48" s="66">
        <f>D48-E48+F48</f>
        <v>223450</v>
      </c>
      <c r="D48" s="67">
        <v>228003</v>
      </c>
      <c r="E48" s="67">
        <v>9300</v>
      </c>
      <c r="F48" s="67">
        <v>4747</v>
      </c>
    </row>
    <row r="49" spans="1:6" ht="21" customHeight="1">
      <c r="A49" s="70" t="s">
        <v>36</v>
      </c>
      <c r="B49" s="71"/>
      <c r="C49" s="64" t="s">
        <v>23</v>
      </c>
      <c r="D49" s="65" t="s">
        <v>19</v>
      </c>
      <c r="E49" s="65" t="s">
        <v>20</v>
      </c>
      <c r="F49" s="65" t="s">
        <v>21</v>
      </c>
    </row>
    <row r="50" spans="1:6" ht="21" customHeight="1">
      <c r="A50" s="71"/>
      <c r="B50" s="71"/>
      <c r="C50" s="66">
        <f>D50-E50+F50</f>
        <v>0</v>
      </c>
      <c r="D50" s="72">
        <v>0</v>
      </c>
      <c r="E50" s="67">
        <v>0</v>
      </c>
      <c r="F50" s="67">
        <v>0</v>
      </c>
    </row>
    <row r="51" spans="3:6" ht="21" customHeight="1">
      <c r="C51" s="68" t="s">
        <v>24</v>
      </c>
      <c r="D51" s="65" t="s">
        <v>19</v>
      </c>
      <c r="E51" s="65" t="s">
        <v>20</v>
      </c>
      <c r="F51" s="65" t="s">
        <v>21</v>
      </c>
    </row>
    <row r="52" spans="3:7" ht="21" customHeight="1">
      <c r="C52" s="66">
        <f>D52-E52+F52</f>
        <v>204404</v>
      </c>
      <c r="D52" s="67">
        <v>202585</v>
      </c>
      <c r="E52" s="67">
        <v>7452</v>
      </c>
      <c r="F52" s="67">
        <v>9271</v>
      </c>
      <c r="G52" s="24"/>
    </row>
    <row r="53" spans="3:6" ht="21" customHeight="1">
      <c r="C53" s="12"/>
      <c r="D53" s="12"/>
      <c r="E53" s="12"/>
      <c r="F53" s="12"/>
    </row>
    <row r="54" spans="3:6" ht="21" customHeight="1">
      <c r="C54" s="297" t="s">
        <v>37</v>
      </c>
      <c r="D54" s="297"/>
      <c r="E54" s="297"/>
      <c r="F54" s="297"/>
    </row>
    <row r="55" spans="3:6" ht="21" customHeight="1">
      <c r="C55" s="64" t="s">
        <v>18</v>
      </c>
      <c r="D55" s="65" t="s">
        <v>25</v>
      </c>
      <c r="E55" s="65" t="s">
        <v>26</v>
      </c>
      <c r="F55" s="65" t="s">
        <v>27</v>
      </c>
    </row>
    <row r="56" spans="3:7" ht="21" customHeight="1">
      <c r="C56" s="66">
        <f>D56-E56+F56</f>
        <v>37671.85</v>
      </c>
      <c r="D56" s="67">
        <f>수입계획!H9</f>
        <v>22800</v>
      </c>
      <c r="E56" s="69">
        <f>F46</f>
        <v>0</v>
      </c>
      <c r="F56" s="67">
        <f>G56*1%</f>
        <v>14871.85</v>
      </c>
      <c r="G56" s="22">
        <f>E11</f>
        <v>1487185</v>
      </c>
    </row>
    <row r="57" spans="3:6" ht="21" customHeight="1">
      <c r="C57" s="64" t="s">
        <v>22</v>
      </c>
      <c r="D57" s="65" t="s">
        <v>25</v>
      </c>
      <c r="E57" s="65" t="s">
        <v>26</v>
      </c>
      <c r="F57" s="65" t="s">
        <v>27</v>
      </c>
    </row>
    <row r="58" spans="3:7" ht="21" customHeight="1">
      <c r="C58" s="66">
        <f>D58-E58+F58</f>
        <v>385203.25</v>
      </c>
      <c r="D58" s="67">
        <f>수입계획!H8</f>
        <v>179773</v>
      </c>
      <c r="E58" s="69">
        <f>F48</f>
        <v>4747</v>
      </c>
      <c r="F58" s="67">
        <f>G58*5%</f>
        <v>210177.25</v>
      </c>
      <c r="G58" s="22">
        <f>E8</f>
        <v>4203545</v>
      </c>
    </row>
    <row r="59" spans="3:6" ht="21" customHeight="1">
      <c r="C59" s="64" t="s">
        <v>23</v>
      </c>
      <c r="D59" s="65" t="s">
        <v>25</v>
      </c>
      <c r="E59" s="65" t="s">
        <v>26</v>
      </c>
      <c r="F59" s="65" t="s">
        <v>27</v>
      </c>
    </row>
    <row r="60" spans="3:6" ht="21" customHeight="1">
      <c r="C60" s="66">
        <f>D60-E60+F60</f>
        <v>0</v>
      </c>
      <c r="D60" s="67">
        <v>0</v>
      </c>
      <c r="E60" s="69">
        <f>F50</f>
        <v>0</v>
      </c>
      <c r="F60" s="67">
        <v>0</v>
      </c>
    </row>
    <row r="61" spans="3:6" ht="21" customHeight="1">
      <c r="C61" s="68" t="s">
        <v>24</v>
      </c>
      <c r="D61" s="65" t="s">
        <v>25</v>
      </c>
      <c r="E61" s="65" t="s">
        <v>26</v>
      </c>
      <c r="F61" s="65" t="s">
        <v>27</v>
      </c>
    </row>
    <row r="62" spans="3:7" ht="21" customHeight="1">
      <c r="C62" s="66">
        <f>D62-E62+F62</f>
        <v>460265</v>
      </c>
      <c r="D62" s="67">
        <f>수입계획!H13</f>
        <v>234536</v>
      </c>
      <c r="E62" s="69">
        <f>F52</f>
        <v>9271</v>
      </c>
      <c r="F62" s="67">
        <f>G62*4.7%</f>
        <v>235000</v>
      </c>
      <c r="G62" s="93">
        <f>E12</f>
        <v>5000000</v>
      </c>
    </row>
    <row r="63" spans="3:6" ht="21" customHeight="1">
      <c r="C63" s="12"/>
      <c r="D63" s="12"/>
      <c r="E63" s="12"/>
      <c r="F63" s="12"/>
    </row>
    <row r="64" spans="3:6" ht="21" customHeight="1">
      <c r="C64" s="297" t="s">
        <v>38</v>
      </c>
      <c r="D64" s="297"/>
      <c r="E64" s="297"/>
      <c r="F64" s="297"/>
    </row>
    <row r="65" spans="3:6" ht="21" customHeight="1">
      <c r="C65" s="64" t="s">
        <v>28</v>
      </c>
      <c r="D65" s="65" t="s">
        <v>29</v>
      </c>
      <c r="E65" s="65" t="s">
        <v>30</v>
      </c>
      <c r="F65" s="65" t="s">
        <v>31</v>
      </c>
    </row>
    <row r="66" spans="3:7" ht="21" customHeight="1">
      <c r="C66" s="66">
        <f>D66-E66+F66</f>
        <v>19151</v>
      </c>
      <c r="D66" s="67">
        <f>수입계획!I9</f>
        <v>12051</v>
      </c>
      <c r="E66" s="69">
        <f>F56</f>
        <v>14871.85</v>
      </c>
      <c r="F66" s="67">
        <f>G66*1%</f>
        <v>21971.850000000002</v>
      </c>
      <c r="G66" s="22">
        <f>F11</f>
        <v>2197185</v>
      </c>
    </row>
    <row r="67" spans="3:6" ht="21" customHeight="1">
      <c r="C67" s="64" t="s">
        <v>32</v>
      </c>
      <c r="D67" s="65" t="s">
        <v>29</v>
      </c>
      <c r="E67" s="65" t="s">
        <v>30</v>
      </c>
      <c r="F67" s="65" t="s">
        <v>31</v>
      </c>
    </row>
    <row r="68" spans="3:7" ht="21" customHeight="1">
      <c r="C68" s="66">
        <f>D68-E68+F68</f>
        <v>-2305.699999999997</v>
      </c>
      <c r="D68" s="67">
        <f>수입계획!I8</f>
        <v>181854</v>
      </c>
      <c r="E68" s="69">
        <f>F58</f>
        <v>210177.25</v>
      </c>
      <c r="F68" s="67">
        <f>G68*5%</f>
        <v>26017.550000000003</v>
      </c>
      <c r="G68" s="22">
        <f>F8</f>
        <v>520351</v>
      </c>
    </row>
    <row r="69" spans="3:6" ht="21" customHeight="1">
      <c r="C69" s="64" t="s">
        <v>33</v>
      </c>
      <c r="D69" s="65" t="s">
        <v>29</v>
      </c>
      <c r="E69" s="65" t="s">
        <v>30</v>
      </c>
      <c r="F69" s="65" t="s">
        <v>31</v>
      </c>
    </row>
    <row r="70" spans="3:6" ht="21" customHeight="1">
      <c r="C70" s="66">
        <f>D70-E70+F70</f>
        <v>0</v>
      </c>
      <c r="D70" s="67">
        <v>0</v>
      </c>
      <c r="E70" s="69">
        <f>F60</f>
        <v>0</v>
      </c>
      <c r="F70" s="67">
        <v>0</v>
      </c>
    </row>
    <row r="71" spans="3:6" ht="21" customHeight="1">
      <c r="C71" s="68" t="s">
        <v>24</v>
      </c>
      <c r="D71" s="65" t="s">
        <v>29</v>
      </c>
      <c r="E71" s="65" t="s">
        <v>30</v>
      </c>
      <c r="F71" s="65" t="s">
        <v>31</v>
      </c>
    </row>
    <row r="72" spans="3:7" ht="21" customHeight="1">
      <c r="C72" s="66">
        <f>D72-E72+F72</f>
        <v>354201</v>
      </c>
      <c r="D72" s="67">
        <f>수입계획!I13</f>
        <v>217901</v>
      </c>
      <c r="E72" s="69">
        <f>F62</f>
        <v>235000</v>
      </c>
      <c r="F72" s="67">
        <f>G72*4.7%</f>
        <v>371300</v>
      </c>
      <c r="G72" s="93">
        <f>F12</f>
        <v>7900000</v>
      </c>
    </row>
    <row r="73" spans="3:6" ht="16.5">
      <c r="C73" s="12"/>
      <c r="D73" s="12"/>
      <c r="E73" s="12"/>
      <c r="F73" s="12"/>
    </row>
  </sheetData>
  <sheetProtection/>
  <mergeCells count="26">
    <mergeCell ref="C64:F64"/>
    <mergeCell ref="G26:G27"/>
    <mergeCell ref="B35:C35"/>
    <mergeCell ref="A26:C27"/>
    <mergeCell ref="D26:E26"/>
    <mergeCell ref="F26:F27"/>
    <mergeCell ref="C44:F44"/>
    <mergeCell ref="C54:F54"/>
    <mergeCell ref="B41:C41"/>
    <mergeCell ref="A42:C42"/>
    <mergeCell ref="I8:L8"/>
    <mergeCell ref="G5:G6"/>
    <mergeCell ref="A5:C6"/>
    <mergeCell ref="B14:C14"/>
    <mergeCell ref="D5:E5"/>
    <mergeCell ref="F5:F6"/>
    <mergeCell ref="I9:K9"/>
    <mergeCell ref="A1:D1"/>
    <mergeCell ref="A36:A40"/>
    <mergeCell ref="A28:A32"/>
    <mergeCell ref="A34:A35"/>
    <mergeCell ref="A3:C3"/>
    <mergeCell ref="A24:C24"/>
    <mergeCell ref="B23:C23"/>
    <mergeCell ref="A7:A14"/>
    <mergeCell ref="A15:A23"/>
  </mergeCells>
  <printOptions/>
  <pageMargins left="0.4330708661417323" right="0.3937007874015748" top="0.5905511811023623" bottom="0.51" header="0.5511811023622047" footer="0.35433070866141736"/>
  <pageSetup horizontalDpi="600" verticalDpi="600" orientation="landscape" paperSize="9" scale="81" r:id="rId1"/>
  <rowBreaks count="2" manualBreakCount="2">
    <brk id="23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SC212</dc:creator>
  <cp:keywords/>
  <dc:description/>
  <cp:lastModifiedBy>jinim</cp:lastModifiedBy>
  <cp:lastPrinted>2007-12-22T09:41:02Z</cp:lastPrinted>
  <dcterms:created xsi:type="dcterms:W3CDTF">2001-07-11T02:58:26Z</dcterms:created>
  <dcterms:modified xsi:type="dcterms:W3CDTF">2008-12-02T06:14:14Z</dcterms:modified>
  <cp:category/>
  <cp:version/>
  <cp:contentType/>
  <cp:contentStatus/>
</cp:coreProperties>
</file>